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defaultThemeVersion="166925"/>
  <mc:AlternateContent xmlns:mc="http://schemas.openxmlformats.org/markup-compatibility/2006">
    <mc:Choice Requires="x15">
      <x15ac:absPath xmlns:x15ac="http://schemas.microsoft.com/office/spreadsheetml/2010/11/ac" url="https://alleninstitute.sharepoint.com/sites/BarcodedConnectomics/Shared Documents/General/Analysis/Pipelines/Microcsope Calibration SOP - MR in progress/"/>
    </mc:Choice>
  </mc:AlternateContent>
  <xr:revisionPtr revIDLastSave="5" documentId="8_{A5A11584-0B26-934F-8FAF-F573A8F84351}" xr6:coauthVersionLast="47" xr6:coauthVersionMax="47" xr10:uidLastSave="{234E8DD6-5AD4-EA4D-A193-59685452DA8B}"/>
  <bookViews>
    <workbookView xWindow="40900" yWindow="1140" windowWidth="28800" windowHeight="15880" activeTab="2" xr2:uid="{BAF8C849-D86C-45E9-910A-ABAA54162EA2}"/>
  </bookViews>
  <sheets>
    <sheet name="BARseq &quot;serial number&quot; Data" sheetId="4" r:id="rId1"/>
    <sheet name="Library Prep" sheetId="1" r:id="rId2"/>
    <sheet name="Sequencing Protocol"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26" i="4" l="1"/>
  <c r="B27" i="4"/>
  <c r="B8" i="1"/>
  <c r="B28" i="4"/>
  <c r="C64" i="1" s="1"/>
  <c r="B4" i="1"/>
  <c r="D64" i="1" l="1"/>
  <c r="B90" i="3"/>
  <c r="B6" i="3"/>
  <c r="B7" i="3"/>
  <c r="B5" i="3"/>
  <c r="B4" i="3"/>
  <c r="C22" i="3" s="1"/>
  <c r="B2" i="3"/>
  <c r="B17" i="1"/>
  <c r="B2" i="1"/>
  <c r="B12" i="1"/>
  <c r="B6" i="1"/>
  <c r="B15" i="1"/>
  <c r="B13" i="1"/>
  <c r="B10" i="1"/>
  <c r="B9" i="1"/>
  <c r="B7" i="1"/>
  <c r="B5" i="1"/>
  <c r="B3" i="1"/>
  <c r="B20" i="1"/>
  <c r="B19" i="1"/>
  <c r="C40" i="1" s="1"/>
  <c r="B16" i="1"/>
  <c r="B25" i="4"/>
  <c r="B11" i="1" s="1"/>
  <c r="C43" i="1" l="1"/>
  <c r="C18" i="3"/>
  <c r="D48" i="1"/>
  <c r="C45" i="1"/>
  <c r="C46" i="1"/>
  <c r="C47" i="1"/>
  <c r="C48" i="1"/>
  <c r="C44" i="1"/>
  <c r="C119" i="1"/>
  <c r="C120" i="1"/>
  <c r="C121" i="1"/>
  <c r="D83" i="1"/>
  <c r="D85" i="1"/>
  <c r="D84" i="1"/>
  <c r="D79" i="1"/>
  <c r="D78" i="1"/>
  <c r="D77" i="1"/>
  <c r="D76" i="1"/>
  <c r="D80" i="1"/>
  <c r="D73" i="1"/>
  <c r="D81" i="1"/>
  <c r="D74" i="1"/>
  <c r="D82" i="1"/>
  <c r="D75" i="1"/>
  <c r="C17" i="3"/>
  <c r="C16" i="3"/>
  <c r="C19" i="3"/>
  <c r="C20" i="3"/>
  <c r="C21" i="3"/>
  <c r="D71" i="1"/>
  <c r="D70" i="1"/>
  <c r="D69" i="1"/>
  <c r="D68" i="1"/>
  <c r="D67" i="1"/>
  <c r="D66" i="1"/>
  <c r="D65" i="1"/>
  <c r="D63" i="1"/>
  <c r="D72" i="1"/>
  <c r="D90" i="1"/>
  <c r="D89" i="1"/>
  <c r="D88" i="1"/>
  <c r="D87" i="1"/>
  <c r="D86" i="1"/>
  <c r="B18" i="1"/>
  <c r="B14" i="1"/>
  <c r="C42" i="1" l="1"/>
  <c r="C99" i="1"/>
  <c r="C106" i="1" l="1"/>
  <c r="C107" i="1"/>
  <c r="C66" i="1"/>
  <c r="C77" i="1"/>
  <c r="C93" i="1"/>
  <c r="C97" i="1"/>
  <c r="C74" i="1"/>
  <c r="C65" i="1"/>
  <c r="C76" i="1"/>
  <c r="C84" i="1"/>
  <c r="C68" i="1"/>
  <c r="C79" i="1"/>
  <c r="C95" i="1"/>
  <c r="C67" i="1"/>
  <c r="C78" i="1"/>
  <c r="C94" i="1"/>
  <c r="C69" i="1"/>
  <c r="C80" i="1"/>
  <c r="C96" i="1"/>
  <c r="C70" i="1"/>
  <c r="C81" i="1"/>
  <c r="C56" i="1"/>
  <c r="C82" i="1"/>
  <c r="C98" i="1"/>
  <c r="C57" i="1"/>
  <c r="C75" i="1"/>
  <c r="C83" i="1"/>
</calcChain>
</file>

<file path=xl/sharedStrings.xml><?xml version="1.0" encoding="utf-8"?>
<sst xmlns="http://schemas.openxmlformats.org/spreadsheetml/2006/main" count="390" uniqueCount="311">
  <si>
    <r>
      <t xml:space="preserve">BARseq </t>
    </r>
    <r>
      <rPr>
        <b/>
        <sz val="11"/>
        <color rgb="FFFF0000"/>
        <rFont val="Calibri"/>
        <family val="2"/>
        <scheme val="minor"/>
      </rPr>
      <t>SERIAL NUMBER</t>
    </r>
    <r>
      <rPr>
        <b/>
        <sz val="11"/>
        <rFont val="Calibri"/>
        <family val="2"/>
        <scheme val="minor"/>
      </rPr>
      <t xml:space="preserve"> Data</t>
    </r>
  </si>
  <si>
    <t>Barcoded Connectomics team</t>
  </si>
  <si>
    <t>To be filled:</t>
  </si>
  <si>
    <t>Values</t>
  </si>
  <si>
    <t>Date of experiment (YYYYMMDD)</t>
  </si>
  <si>
    <t>Brain name</t>
  </si>
  <si>
    <t>Slide numbers</t>
  </si>
  <si>
    <t>Filename appendix (Optional)</t>
  </si>
  <si>
    <t>Padlock probes</t>
  </si>
  <si>
    <r>
      <t># of chambers (</t>
    </r>
    <r>
      <rPr>
        <sz val="11"/>
        <color rgb="FFFF0000"/>
        <rFont val="Calibri"/>
        <family val="2"/>
        <scheme val="minor"/>
      </rPr>
      <t>N</t>
    </r>
    <r>
      <rPr>
        <sz val="11"/>
        <color theme="1"/>
        <rFont val="Calibri"/>
        <family val="2"/>
        <scheme val="minor"/>
      </rPr>
      <t>)</t>
    </r>
  </si>
  <si>
    <r>
      <t># of gene cycles (</t>
    </r>
    <r>
      <rPr>
        <sz val="11"/>
        <color theme="4"/>
        <rFont val="Calibri"/>
        <family val="2"/>
        <scheme val="minor"/>
      </rPr>
      <t>M1</t>
    </r>
    <r>
      <rPr>
        <sz val="11"/>
        <color theme="1"/>
        <rFont val="Calibri"/>
        <family val="2"/>
        <scheme val="minor"/>
      </rPr>
      <t>)</t>
    </r>
  </si>
  <si>
    <r>
      <t># of barcode cycles (</t>
    </r>
    <r>
      <rPr>
        <sz val="11"/>
        <color theme="4"/>
        <rFont val="Calibri"/>
        <family val="2"/>
        <scheme val="minor"/>
      </rPr>
      <t>M2</t>
    </r>
    <r>
      <rPr>
        <sz val="11"/>
        <color theme="1"/>
        <rFont val="Calibri"/>
        <family val="2"/>
        <scheme val="minor"/>
      </rPr>
      <t>)</t>
    </r>
  </si>
  <si>
    <t>How imaging areas are defined? Descriptive</t>
  </si>
  <si>
    <t>Login@Server for Path 1( for raw images)</t>
  </si>
  <si>
    <t>Path 1 (for storing raw image files)</t>
  </si>
  <si>
    <t>Login@Server for Path 2( for maxproj)</t>
  </si>
  <si>
    <t>imagestorage@10.128.26.83</t>
  </si>
  <si>
    <t>Path 2 (for storing max proj files)</t>
  </si>
  <si>
    <t>/mnt/imagestorage/</t>
  </si>
  <si>
    <t>Lab tech</t>
  </si>
  <si>
    <t>Positive Control:</t>
  </si>
  <si>
    <t>none</t>
  </si>
  <si>
    <t>Generated automatically:</t>
  </si>
  <si>
    <t>experiment type</t>
  </si>
  <si>
    <t>Data folder name</t>
  </si>
  <si>
    <t>Reaction volume for RT</t>
  </si>
  <si>
    <t>Reaction volume for everything else</t>
  </si>
  <si>
    <t>BARseq Library Prep</t>
  </si>
  <si>
    <t>Lab Tech:</t>
  </si>
  <si>
    <t>Date:</t>
  </si>
  <si>
    <t>Slides:</t>
  </si>
  <si>
    <t xml:space="preserve">Sample Name(s): </t>
  </si>
  <si>
    <t>Padlock Probes:</t>
  </si>
  <si>
    <t xml:space="preserve">Number of Chambers: </t>
  </si>
  <si>
    <t># gene cycles (M1):</t>
  </si>
  <si>
    <t># barcode cycles (M2):</t>
  </si>
  <si>
    <t>Experiment type:</t>
  </si>
  <si>
    <t xml:space="preserve">How imaging areas are defined? </t>
  </si>
  <si>
    <t>Login @Server for Path 1 (for raw images)</t>
  </si>
  <si>
    <t>Login @Server for Path 2 (for maxproj)</t>
  </si>
  <si>
    <t>Filename appendix</t>
  </si>
  <si>
    <t>Data folder name:</t>
  </si>
  <si>
    <t>Reaction Volume for RT:</t>
  </si>
  <si>
    <t>Reaction Volume for everything else:</t>
  </si>
  <si>
    <t>Notes:</t>
  </si>
  <si>
    <t>Protocol Step</t>
  </si>
  <si>
    <t>Notes</t>
  </si>
  <si>
    <t>Volume (µl)</t>
  </si>
  <si>
    <t>Check</t>
  </si>
  <si>
    <t>Day 1</t>
  </si>
  <si>
    <t>Make 4% PFA</t>
  </si>
  <si>
    <t xml:space="preserve">1-2 50ml vials of 4%PFA. 5ml 10xPBS + 10ml 20% PFA + 35ml water. Make one 50ml vial per 2 slides. Mix. 
</t>
  </si>
  <si>
    <t>1 50ml vial for 2 slides</t>
  </si>
  <si>
    <t>Make PBS</t>
  </si>
  <si>
    <t>5ml 10xPBS + 45ml water. Mix.</t>
  </si>
  <si>
    <t>Make PBST 0.5%</t>
  </si>
  <si>
    <t xml:space="preserve">5ml 10xPBS + 250µl Tween20 + 45ml water. Mix. </t>
  </si>
  <si>
    <t xml:space="preserve">1 50ml vial </t>
  </si>
  <si>
    <t>4% PFA fix</t>
  </si>
  <si>
    <r>
      <t xml:space="preserve">Immerse slides back-to-back in 4%PFA, 2 per tube. </t>
    </r>
    <r>
      <rPr>
        <b/>
        <sz val="11"/>
        <color rgb="FF7030A0"/>
        <rFont val="Calibri"/>
        <family val="2"/>
        <scheme val="minor"/>
      </rPr>
      <t xml:space="preserve">1 hour </t>
    </r>
    <r>
      <rPr>
        <b/>
        <sz val="11"/>
        <color rgb="FFFF0000"/>
        <rFont val="Calibri"/>
        <family val="2"/>
        <scheme val="minor"/>
      </rPr>
      <t xml:space="preserve">RT </t>
    </r>
    <r>
      <rPr>
        <sz val="11"/>
        <color rgb="FF000000"/>
        <rFont val="Calibri"/>
        <family val="2"/>
        <scheme val="minor"/>
      </rPr>
      <t>on the shaker set to slowest speed, ensure samples are totally immersed. **Can be between 1-2hrs**</t>
    </r>
  </si>
  <si>
    <t>1x PBS immersion</t>
  </si>
  <si>
    <t>Move slides to PBS tubes while setting up chambers</t>
  </si>
  <si>
    <t>Install chambers</t>
  </si>
  <si>
    <t xml:space="preserve">2 per slide, ensure that each slide is dry where the chambers will stick. Dry carefully with a folded Kim wipe. Press down sides.  </t>
  </si>
  <si>
    <t>PSBT 0.5% x 2</t>
  </si>
  <si>
    <t>2 PBST washes</t>
  </si>
  <si>
    <t>Make EtOH tubes, 1ml</t>
  </si>
  <si>
    <t>Per 2 slides: 1 70%, 1 85%, 2 100%. Use 200 proof EtOH and use a new bottle each month (dilute in nuclease free H2O)</t>
  </si>
  <si>
    <t xml:space="preserve">70% Ethanol </t>
  </si>
  <si>
    <t xml:space="preserve">5 Minutes </t>
  </si>
  <si>
    <t xml:space="preserve">85% Ethanol </t>
  </si>
  <si>
    <t>5 Minutes</t>
  </si>
  <si>
    <t xml:space="preserve">100% Ethanol </t>
  </si>
  <si>
    <t>100% Ethanol fridge</t>
  </si>
  <si>
    <r>
      <t xml:space="preserve">1.5 hours </t>
    </r>
    <r>
      <rPr>
        <b/>
        <sz val="11"/>
        <color theme="1"/>
        <rFont val="Calibri (Body)"/>
      </rPr>
      <t xml:space="preserve">at </t>
    </r>
    <r>
      <rPr>
        <b/>
        <sz val="11"/>
        <color rgb="FFFF0000"/>
        <rFont val="Calibri (Body)"/>
      </rPr>
      <t xml:space="preserve">4˚C (in the fridge) </t>
    </r>
    <r>
      <rPr>
        <sz val="11"/>
        <color theme="1"/>
        <rFont val="Calibri (Body)"/>
      </rPr>
      <t xml:space="preserve">**This step can be anywhere from 1-3+ hours** Before putting the slides in the fridge, drop some 100% EtOH on top and carefully cover with clean side of a section of parafilm, keeps it from evaporating. </t>
    </r>
  </si>
  <si>
    <t>Remove primer reagents from freezer to thaw</t>
  </si>
  <si>
    <t>Wash w PBST until liquid enters and exists smoothly</t>
  </si>
  <si>
    <t>4-6 washes typically, be careful not to leave any bubbles</t>
  </si>
  <si>
    <t xml:space="preserve">Prepare the primer mix for genes </t>
  </si>
  <si>
    <t>Prepare RT in the following order. Add these to the primer mix (When mixed breifly vortex and spin down)</t>
  </si>
  <si>
    <t>RT buffer **New every time**</t>
  </si>
  <si>
    <t>dNTP (Fermentas)</t>
  </si>
  <si>
    <t>BSA (NEB)</t>
  </si>
  <si>
    <t>Ribolock RNAse Inhibitor (Fermentas)</t>
  </si>
  <si>
    <t>RevertAid H Minus M-MulV RT (Fermentas)</t>
  </si>
  <si>
    <t>BC LNA RT primer (XC1215)</t>
  </si>
  <si>
    <t>Place samples in humidity chamber</t>
  </si>
  <si>
    <r>
      <rPr>
        <b/>
        <sz val="11"/>
        <color rgb="FFFF0000"/>
        <rFont val="Calibri (Body)"/>
      </rPr>
      <t xml:space="preserve">37˚C </t>
    </r>
    <r>
      <rPr>
        <b/>
        <sz val="11"/>
        <color rgb="FF7030A0"/>
        <rFont val="Calibri (Body)"/>
      </rPr>
      <t>over night</t>
    </r>
    <r>
      <rPr>
        <b/>
        <sz val="11"/>
        <color rgb="FFFF0000"/>
        <rFont val="Calibri (Body)"/>
      </rPr>
      <t xml:space="preserve"> </t>
    </r>
    <r>
      <rPr>
        <sz val="11"/>
        <color theme="1"/>
        <rFont val="Calibri"/>
        <family val="2"/>
        <scheme val="minor"/>
      </rPr>
      <t xml:space="preserve">(ensure that temp is correct!). Use millipore water and 4 kimwipes around the base of the chamber. </t>
    </r>
  </si>
  <si>
    <t>Day 2</t>
  </si>
  <si>
    <t>Put crosslinker out to thaw to RT</t>
  </si>
  <si>
    <t xml:space="preserve">Can put in the 60˚C oven if you want to speed it up, 3-4 minutes only, check frequently! </t>
  </si>
  <si>
    <t>Get samples from 37*C</t>
  </si>
  <si>
    <t>PBST 0.5%</t>
  </si>
  <si>
    <t>1 wash</t>
  </si>
  <si>
    <t xml:space="preserve">Prepare crosslinker mix, only do this right before you are ready to use it </t>
  </si>
  <si>
    <t xml:space="preserve">Crosslinker </t>
  </si>
  <si>
    <r>
      <rPr>
        <b/>
        <sz val="11"/>
        <color rgb="FF7030A0"/>
        <rFont val="Calibri"/>
        <family val="2"/>
      </rPr>
      <t>1 hour</t>
    </r>
    <r>
      <rPr>
        <sz val="11"/>
        <color rgb="FF000000"/>
        <rFont val="Calibri"/>
        <family val="2"/>
      </rPr>
      <t xml:space="preserve"> at </t>
    </r>
    <r>
      <rPr>
        <b/>
        <sz val="11"/>
        <color rgb="FFFF0000"/>
        <rFont val="Calibri"/>
        <family val="2"/>
      </rPr>
      <t>RT</t>
    </r>
  </si>
  <si>
    <t>1M Tris-HCl 8.0</t>
  </si>
  <si>
    <t>Incubation in 1M Tris-HCl 8.0</t>
  </si>
  <si>
    <r>
      <rPr>
        <b/>
        <sz val="11"/>
        <color rgb="FF7030A0"/>
        <rFont val="Calibri (Body)"/>
      </rPr>
      <t>30 minutes</t>
    </r>
    <r>
      <rPr>
        <b/>
        <sz val="11"/>
        <color rgb="FFFF0000"/>
        <rFont val="Calibri (Body)"/>
      </rPr>
      <t xml:space="preserve"> RT</t>
    </r>
    <r>
      <rPr>
        <b/>
        <sz val="11"/>
        <color theme="1"/>
        <rFont val="Calibri"/>
        <family val="2"/>
        <scheme val="minor"/>
      </rPr>
      <t xml:space="preserve"> </t>
    </r>
    <r>
      <rPr>
        <sz val="11"/>
        <color theme="1"/>
        <rFont val="Calibri"/>
        <family val="2"/>
        <scheme val="minor"/>
      </rPr>
      <t>- Can stay longer if needed</t>
    </r>
  </si>
  <si>
    <t>2 washes</t>
  </si>
  <si>
    <t>Thaw padlocks and primers</t>
  </si>
  <si>
    <t>Prepare the padlock mix</t>
  </si>
  <si>
    <t>Padlocks for all genes you are using (e.g. M1all and 3 genes)</t>
  </si>
  <si>
    <r>
      <t xml:space="preserve">Add reagents to padlock mixture </t>
    </r>
    <r>
      <rPr>
        <b/>
        <sz val="11"/>
        <color theme="1"/>
        <rFont val="Calibri"/>
        <family val="2"/>
        <scheme val="minor"/>
      </rPr>
      <t>in the following order</t>
    </r>
    <r>
      <rPr>
        <sz val="11"/>
        <color theme="1"/>
        <rFont val="Calibri"/>
        <family val="2"/>
        <scheme val="minor"/>
      </rPr>
      <t>…</t>
    </r>
  </si>
  <si>
    <t>ampligase buffer (needs to thaw)</t>
  </si>
  <si>
    <t>KCl stock solution</t>
  </si>
  <si>
    <t>formamide (benchtop)</t>
  </si>
  <si>
    <t>ampligase</t>
  </si>
  <si>
    <t>RiboLock Rnase Inhibitor (Fermentas)</t>
  </si>
  <si>
    <t>Rnase H (Fermentas)</t>
  </si>
  <si>
    <t>Brief vortex</t>
  </si>
  <si>
    <t xml:space="preserve"> to prevent protein denaturation of enzymes</t>
  </si>
  <si>
    <t>Incubate in padlock rxn</t>
  </si>
  <si>
    <r>
      <rPr>
        <b/>
        <sz val="11"/>
        <color rgb="FFFF0000"/>
        <rFont val="Calibri (Body)"/>
      </rPr>
      <t xml:space="preserve">37˚C </t>
    </r>
    <r>
      <rPr>
        <sz val="11"/>
        <color theme="1"/>
        <rFont val="Calibri"/>
        <family val="2"/>
        <scheme val="minor"/>
      </rPr>
      <t xml:space="preserve">for </t>
    </r>
    <r>
      <rPr>
        <b/>
        <sz val="11"/>
        <color rgb="FF7030A0"/>
        <rFont val="Calibri (Body)"/>
      </rPr>
      <t>30 min</t>
    </r>
    <r>
      <rPr>
        <sz val="11"/>
        <color theme="1"/>
        <rFont val="Calibri"/>
        <family val="2"/>
        <scheme val="minor"/>
      </rPr>
      <t xml:space="preserve">, then </t>
    </r>
    <r>
      <rPr>
        <b/>
        <sz val="11"/>
        <color rgb="FFFF0000"/>
        <rFont val="Calibri (Body)"/>
      </rPr>
      <t>45˚C</t>
    </r>
    <r>
      <rPr>
        <sz val="11"/>
        <color theme="1"/>
        <rFont val="Calibri"/>
        <family val="2"/>
        <scheme val="minor"/>
      </rPr>
      <t xml:space="preserve"> for </t>
    </r>
    <r>
      <rPr>
        <b/>
        <sz val="11"/>
        <color rgb="FF7030A0"/>
        <rFont val="Calibri (Body)"/>
      </rPr>
      <t>45 min</t>
    </r>
    <r>
      <rPr>
        <sz val="11"/>
        <color theme="1"/>
        <rFont val="Calibri"/>
        <family val="2"/>
        <scheme val="minor"/>
      </rPr>
      <t xml:space="preserve"> (can go longer if needed, DO NOT go shorter)</t>
    </r>
  </si>
  <si>
    <r>
      <t xml:space="preserve">Prepare barcode padlock ligation. Add reagents </t>
    </r>
    <r>
      <rPr>
        <b/>
        <sz val="11"/>
        <color theme="1"/>
        <rFont val="Calibri"/>
        <family val="2"/>
        <scheme val="minor"/>
      </rPr>
      <t>in the following order</t>
    </r>
  </si>
  <si>
    <t>Nuclease free H2O</t>
  </si>
  <si>
    <t>Ampligase buffer (thaw)</t>
  </si>
  <si>
    <t>dNTP</t>
  </si>
  <si>
    <t>50% gycerol</t>
  </si>
  <si>
    <t>2M KCL stock solution</t>
  </si>
  <si>
    <t>Formamide</t>
  </si>
  <si>
    <t>Ampligase</t>
  </si>
  <si>
    <t>1:10 dilution of Phusion DNA polymerase (1 uL Phusion in 9 uL H2O ***MOST SENSITIVE STEP IN THE PROCESS, BE CAREFUL*** Only add right before using</t>
  </si>
  <si>
    <t>Incubate</t>
  </si>
  <si>
    <r>
      <rPr>
        <sz val="11"/>
        <color rgb="FFFF0000"/>
        <rFont val="Calibri (Body)"/>
      </rPr>
      <t xml:space="preserve">37˚C </t>
    </r>
    <r>
      <rPr>
        <sz val="11"/>
        <color theme="1"/>
        <rFont val="Calibri"/>
        <family val="2"/>
        <scheme val="minor"/>
      </rPr>
      <t xml:space="preserve">for </t>
    </r>
    <r>
      <rPr>
        <b/>
        <sz val="11"/>
        <color rgb="FF7030A0"/>
        <rFont val="Calibri (Body)"/>
      </rPr>
      <t>5 min</t>
    </r>
    <r>
      <rPr>
        <sz val="11"/>
        <color theme="1"/>
        <rFont val="Calibri"/>
        <family val="2"/>
        <scheme val="minor"/>
      </rPr>
      <t xml:space="preserve">, then </t>
    </r>
    <r>
      <rPr>
        <b/>
        <sz val="11"/>
        <color rgb="FFFF0000"/>
        <rFont val="Calibri (Body)"/>
      </rPr>
      <t>45˚C</t>
    </r>
    <r>
      <rPr>
        <sz val="11"/>
        <color theme="1"/>
        <rFont val="Calibri"/>
        <family val="2"/>
        <scheme val="minor"/>
      </rPr>
      <t xml:space="preserve"> for</t>
    </r>
    <r>
      <rPr>
        <b/>
        <sz val="11"/>
        <color rgb="FF7030A0"/>
        <rFont val="Calibri (Body)"/>
      </rPr>
      <t xml:space="preserve"> 45 min</t>
    </r>
    <r>
      <rPr>
        <sz val="11"/>
        <color theme="1"/>
        <rFont val="Calibri"/>
        <family val="2"/>
        <scheme val="minor"/>
      </rPr>
      <t xml:space="preserve"> **Timing is critical**</t>
    </r>
  </si>
  <si>
    <t>3 washes</t>
  </si>
  <si>
    <t>2xSSC 10% formamide (FISH wash) x1</t>
  </si>
  <si>
    <t>RCA hybridization</t>
  </si>
  <si>
    <t>1 uL XC1417 in 100uL 10% FISH wash</t>
  </si>
  <si>
    <r>
      <rPr>
        <b/>
        <sz val="11"/>
        <color rgb="FF7030A0"/>
        <rFont val="Calibri (Body)"/>
      </rPr>
      <t>10-30 min</t>
    </r>
    <r>
      <rPr>
        <sz val="11"/>
        <color theme="1"/>
        <rFont val="Calibri"/>
        <family val="2"/>
        <scheme val="minor"/>
      </rPr>
      <t xml:space="preserve"> at </t>
    </r>
    <r>
      <rPr>
        <b/>
        <sz val="11"/>
        <color rgb="FFFF0000"/>
        <rFont val="Calibri (Body)"/>
      </rPr>
      <t>RT</t>
    </r>
  </si>
  <si>
    <t xml:space="preserve">FISH wash </t>
  </si>
  <si>
    <r>
      <t xml:space="preserve">3 washes, </t>
    </r>
    <r>
      <rPr>
        <b/>
        <sz val="11"/>
        <color rgb="FF7030A0"/>
        <rFont val="Calibri (Body)"/>
      </rPr>
      <t>2 min each</t>
    </r>
  </si>
  <si>
    <t>**continue here if doing gene cycles only**</t>
  </si>
  <si>
    <r>
      <t>RCA preperation , add reagents</t>
    </r>
    <r>
      <rPr>
        <b/>
        <sz val="11"/>
        <color theme="1"/>
        <rFont val="Calibri"/>
        <family val="2"/>
        <scheme val="minor"/>
      </rPr>
      <t xml:space="preserve"> in the following order…</t>
    </r>
  </si>
  <si>
    <t>H2O</t>
  </si>
  <si>
    <t xml:space="preserve">phi29 ploymerase buffer (thaw, new each time) </t>
  </si>
  <si>
    <t>aadUTP (thaw)</t>
  </si>
  <si>
    <t>dNTPs (thaw)</t>
  </si>
  <si>
    <t>BSA</t>
  </si>
  <si>
    <t>phi29 polymersae (Fermentas)</t>
  </si>
  <si>
    <r>
      <rPr>
        <b/>
        <sz val="11"/>
        <color rgb="FFFF0000"/>
        <rFont val="Calibri (Body)"/>
      </rPr>
      <t xml:space="preserve">  RT</t>
    </r>
    <r>
      <rPr>
        <b/>
        <sz val="11"/>
        <color rgb="FF7030A0"/>
        <rFont val="Calibri (Body)"/>
      </rPr>
      <t xml:space="preserve"> overnight</t>
    </r>
  </si>
  <si>
    <t>Day 3</t>
  </si>
  <si>
    <t>Crosslinker</t>
  </si>
  <si>
    <r>
      <rPr>
        <b/>
        <sz val="11"/>
        <color rgb="FF7030A0"/>
        <rFont val="Calibri (Body)"/>
      </rPr>
      <t>1 hour</t>
    </r>
    <r>
      <rPr>
        <sz val="11"/>
        <rFont val="Calibri"/>
        <family val="2"/>
        <scheme val="minor"/>
      </rPr>
      <t xml:space="preserve"> at </t>
    </r>
    <r>
      <rPr>
        <b/>
        <sz val="11"/>
        <color rgb="FFFF0000"/>
        <rFont val="Calibri (Body)"/>
      </rPr>
      <t>RT</t>
    </r>
  </si>
  <si>
    <t>30 minutes RT - Can stay longer if needed</t>
  </si>
  <si>
    <r>
      <rPr>
        <b/>
        <sz val="11"/>
        <color rgb="FFFF0000"/>
        <rFont val="Calibri (Body)"/>
      </rPr>
      <t>In fridge</t>
    </r>
    <r>
      <rPr>
        <sz val="11"/>
        <color theme="1"/>
        <rFont val="Calibri"/>
        <family val="2"/>
        <scheme val="minor"/>
      </rPr>
      <t xml:space="preserve"> until ready for sequencing, </t>
    </r>
    <r>
      <rPr>
        <b/>
        <sz val="11"/>
        <color rgb="FF7030A0"/>
        <rFont val="Calibri (Body)"/>
      </rPr>
      <t>up to a few days</t>
    </r>
  </si>
  <si>
    <t>Skip this typically, prohibitivley expesive step</t>
  </si>
  <si>
    <t>New: USER enzyme digestion of primers/probes (use this instead of stripping when using the primers/probes that end in Us)</t>
  </si>
  <si>
    <t>Calculations/corrected volume for specific rxn (if needed)</t>
  </si>
  <si>
    <t>Wash in PBST once</t>
  </si>
  <si>
    <t>Prepare User enzyme II mix:</t>
  </si>
  <si>
    <t>10x rCutSmart Buffer</t>
  </si>
  <si>
    <t>Thermolabile USER II enzyme</t>
  </si>
  <si>
    <t>Add the User enzyme II mix, incubate 37C for 30 mins</t>
  </si>
  <si>
    <t>60 C for 10 mins</t>
  </si>
  <si>
    <t>PBST wash x2</t>
  </si>
  <si>
    <t>Proceed to hybridization of new primers/probes</t>
  </si>
  <si>
    <t>Lab Tech</t>
  </si>
  <si>
    <t>Number of chambers(N)</t>
  </si>
  <si>
    <t>Gene seq cycles (M1)</t>
  </si>
  <si>
    <t>Gene hyb cycles (M1&gt;0)</t>
  </si>
  <si>
    <t>BC seq cycles (M2)</t>
  </si>
  <si>
    <t>SOP: BARseq sequencing</t>
  </si>
  <si>
    <t>Before Preforming Sequencing:</t>
  </si>
  <si>
    <t xml:space="preserve">Protocol Setup, check we have all this! </t>
  </si>
  <si>
    <t>LAB 270</t>
  </si>
  <si>
    <t xml:space="preserve">Sample </t>
  </si>
  <si>
    <t>Barseq library prep already complete</t>
  </si>
  <si>
    <t xml:space="preserve">Hybridization Primers if M1&gt;0: </t>
  </si>
  <si>
    <t>YS221, XC2758, XC2759, XC2760 (100 uM stock solution)</t>
  </si>
  <si>
    <t xml:space="preserve">Gene sequencing primer if M1&gt;0 </t>
  </si>
  <si>
    <t>YS220</t>
  </si>
  <si>
    <t>Sequencing Primer if M2&gt;0</t>
  </si>
  <si>
    <t>XC1164seq1b</t>
  </si>
  <si>
    <t xml:space="preserve">FISH wash buffer </t>
  </si>
  <si>
    <t>10% formamide, 2x SSC</t>
  </si>
  <si>
    <t>Strip buffer</t>
  </si>
  <si>
    <t>40% formamide, 2x SSC</t>
  </si>
  <si>
    <t>PBST 2% **Note different than library prep!**</t>
  </si>
  <si>
    <t>5 mL 10x PBS, 45 mL H2O, 1mL 20x Tween</t>
  </si>
  <si>
    <t>DAPI stock solution: N*0.25µl</t>
  </si>
  <si>
    <t>1:500 dilution</t>
  </si>
  <si>
    <t>LAB 243</t>
  </si>
  <si>
    <t>"Alexa turn on the microscope please"</t>
  </si>
  <si>
    <t>Turn on xlight manually</t>
  </si>
  <si>
    <t>Idoacetamide: 9.3 mg vial (to be made fresh daily)</t>
  </si>
  <si>
    <t>1 pellet in 3.5ml PBST 2%, keep in the dark</t>
  </si>
  <si>
    <t>At least 4 tubes USM thawed on the desk (dark)</t>
  </si>
  <si>
    <t>Vacuum waste bottle volume less than 2/3 full (if &gt;2/3 full, dump in waste bin and add bleach?)</t>
  </si>
  <si>
    <t>Oven at 60*C 1 hr prior to experiment</t>
  </si>
  <si>
    <t>This is usually kept on, but check if starting a new cycle</t>
  </si>
  <si>
    <t>Disk and server space (discovered by prepping first set of images)</t>
  </si>
  <si>
    <t>3TB per cycle for 16 sections on four slides</t>
  </si>
  <si>
    <t>Experimental steps</t>
  </si>
  <si>
    <r>
      <t xml:space="preserve">If M1&gt;0 - Hybridizing gene sequencing primer In </t>
    </r>
    <r>
      <rPr>
        <b/>
        <i/>
        <sz val="11"/>
        <color rgb="FFFF0000"/>
        <rFont val="Calibri (Body)"/>
      </rPr>
      <t>LAB 270</t>
    </r>
  </si>
  <si>
    <t>wash</t>
  </si>
  <si>
    <t xml:space="preserve">Gene seq primer hybridization </t>
  </si>
  <si>
    <r>
      <rPr>
        <b/>
        <sz val="11"/>
        <color rgb="FFFF0000"/>
        <rFont val="Calibri (Body)"/>
      </rPr>
      <t xml:space="preserve"> RT</t>
    </r>
    <r>
      <rPr>
        <sz val="11"/>
        <color theme="1"/>
        <rFont val="Calibri"/>
        <family val="2"/>
        <scheme val="minor"/>
      </rPr>
      <t xml:space="preserve"> </t>
    </r>
    <r>
      <rPr>
        <b/>
        <sz val="11"/>
        <color rgb="FF7030A0"/>
        <rFont val="Calibri (Body)"/>
      </rPr>
      <t>10 min</t>
    </r>
  </si>
  <si>
    <r>
      <t xml:space="preserve">Sequencing 1st cycle (same for barcode and gene) </t>
    </r>
    <r>
      <rPr>
        <b/>
        <i/>
        <sz val="11"/>
        <color rgb="FFFF0000"/>
        <rFont val="Calibri (Body)"/>
      </rPr>
      <t>LAB 243</t>
    </r>
  </si>
  <si>
    <t xml:space="preserve">Incorporation buffer </t>
  </si>
  <si>
    <r>
      <rPr>
        <b/>
        <sz val="11"/>
        <color rgb="FFFF0000"/>
        <rFont val="Calibri (Body)"/>
      </rPr>
      <t>60˚C</t>
    </r>
    <r>
      <rPr>
        <sz val="11"/>
        <color theme="1"/>
        <rFont val="Calibri"/>
        <family val="2"/>
        <scheme val="minor"/>
      </rPr>
      <t xml:space="preserve"> for </t>
    </r>
    <r>
      <rPr>
        <b/>
        <sz val="11"/>
        <color rgb="FF7030A0"/>
        <rFont val="Calibri (Body)"/>
      </rPr>
      <t xml:space="preserve">3 min </t>
    </r>
  </si>
  <si>
    <t>PBST 2%</t>
  </si>
  <si>
    <t xml:space="preserve">Iodoacetamide blocker </t>
  </si>
  <si>
    <t>Incorporation buffer x2</t>
  </si>
  <si>
    <t xml:space="preserve">IRM </t>
  </si>
  <si>
    <r>
      <t>(</t>
    </r>
    <r>
      <rPr>
        <b/>
        <sz val="11"/>
        <color rgb="FFFF0000"/>
        <rFont val="Calibri (Body)"/>
      </rPr>
      <t>60˚C</t>
    </r>
    <r>
      <rPr>
        <b/>
        <sz val="11"/>
        <color rgb="FF7030A0"/>
        <rFont val="Calibri (Body)"/>
      </rPr>
      <t xml:space="preserve"> 3 min</t>
    </r>
    <r>
      <rPr>
        <sz val="11"/>
        <color theme="1"/>
        <rFont val="Calibri"/>
        <family val="2"/>
        <scheme val="minor"/>
      </rPr>
      <t>) x 2 washes</t>
    </r>
  </si>
  <si>
    <t>PBST 2% x4</t>
  </si>
  <si>
    <r>
      <t>(</t>
    </r>
    <r>
      <rPr>
        <b/>
        <sz val="11"/>
        <color rgb="FFFF0000"/>
        <rFont val="Calibri (Body)"/>
      </rPr>
      <t>60˚C</t>
    </r>
    <r>
      <rPr>
        <b/>
        <sz val="11"/>
        <color rgb="FF7030A0"/>
        <rFont val="Calibri (Body)"/>
      </rPr>
      <t xml:space="preserve"> 3 min</t>
    </r>
    <r>
      <rPr>
        <sz val="11"/>
        <color theme="1"/>
        <rFont val="Calibri"/>
        <family val="2"/>
        <scheme val="minor"/>
      </rPr>
      <t>) x 4 washes</t>
    </r>
  </si>
  <si>
    <t>Clean the slides</t>
  </si>
  <si>
    <t>Wipe ports with any PBST in, then remove PBST, wipe back of slide with 70% ethanol and dry wipe, then wipe chambers with ethanol and dry wipe</t>
  </si>
  <si>
    <t>USM</t>
  </si>
  <si>
    <t xml:space="preserve">Now samples are ready to image. Follow instructions in microscope setup, run 1st cycle. </t>
  </si>
  <si>
    <t>Sequencing Subsequent Cycles</t>
  </si>
  <si>
    <t>CRM x2</t>
  </si>
  <si>
    <r>
      <rPr>
        <sz val="11"/>
        <color theme="1"/>
        <rFont val="Calibri (Body)"/>
      </rPr>
      <t>(</t>
    </r>
    <r>
      <rPr>
        <b/>
        <sz val="11"/>
        <color rgb="FFFF0000"/>
        <rFont val="Calibri (Body)"/>
      </rPr>
      <t xml:space="preserve">60˚C </t>
    </r>
    <r>
      <rPr>
        <b/>
        <sz val="11"/>
        <color rgb="FF7030A0"/>
        <rFont val="Calibri (Body)"/>
      </rPr>
      <t>3 min</t>
    </r>
    <r>
      <rPr>
        <sz val="11"/>
        <color theme="1"/>
        <rFont val="Calibri (Body)"/>
      </rPr>
      <t>)</t>
    </r>
    <r>
      <rPr>
        <sz val="11"/>
        <color theme="1"/>
        <rFont val="Calibri"/>
        <family val="2"/>
        <scheme val="minor"/>
      </rPr>
      <t xml:space="preserve"> x2</t>
    </r>
  </si>
  <si>
    <t>Incorporation buffer x1</t>
  </si>
  <si>
    <t>*** Wipe ports after adding the incorporation buffer, to ensure that no CRM is left on the slide's surface (skip to USB 2x wash after 3rd round of barcode sequencing)</t>
  </si>
  <si>
    <r>
      <rPr>
        <b/>
        <sz val="11"/>
        <color rgb="FFFF0000"/>
        <rFont val="Calibri (Body)"/>
      </rPr>
      <t xml:space="preserve">60˚C </t>
    </r>
    <r>
      <rPr>
        <b/>
        <sz val="11"/>
        <color rgb="FF7030A0"/>
        <rFont val="Calibri (Body)"/>
      </rPr>
      <t>3 min</t>
    </r>
  </si>
  <si>
    <t>IRM x2</t>
  </si>
  <si>
    <r>
      <rPr>
        <sz val="11"/>
        <color theme="1"/>
        <rFont val="Calibri (Body)"/>
      </rPr>
      <t>(</t>
    </r>
    <r>
      <rPr>
        <b/>
        <sz val="11"/>
        <color rgb="FFFF0000"/>
        <rFont val="Calibri (Body)"/>
      </rPr>
      <t>60˚C</t>
    </r>
    <r>
      <rPr>
        <sz val="11"/>
        <color theme="1"/>
        <rFont val="Calibri"/>
        <family val="2"/>
        <scheme val="minor"/>
      </rPr>
      <t xml:space="preserve"> for </t>
    </r>
    <r>
      <rPr>
        <b/>
        <sz val="11"/>
        <color rgb="FF7030A0"/>
        <rFont val="Calibri (Body)"/>
      </rPr>
      <t>3 min</t>
    </r>
    <r>
      <rPr>
        <sz val="11"/>
        <color theme="1"/>
        <rFont val="Calibri"/>
        <family val="2"/>
        <scheme val="minor"/>
      </rPr>
      <t>)x2</t>
    </r>
  </si>
  <si>
    <t>PBST x1</t>
  </si>
  <si>
    <t>PBST  x4</t>
  </si>
  <si>
    <r>
      <rPr>
        <sz val="11"/>
        <color theme="1"/>
        <rFont val="Calibri (Body)"/>
      </rPr>
      <t>(</t>
    </r>
    <r>
      <rPr>
        <b/>
        <sz val="11"/>
        <color rgb="FFFF0000"/>
        <rFont val="Calibri (Body)"/>
      </rPr>
      <t>60˚C</t>
    </r>
    <r>
      <rPr>
        <sz val="11"/>
        <color theme="1"/>
        <rFont val="Calibri"/>
        <family val="2"/>
        <scheme val="minor"/>
      </rPr>
      <t xml:space="preserve"> for </t>
    </r>
    <r>
      <rPr>
        <b/>
        <sz val="11"/>
        <color rgb="FF7030A0"/>
        <rFont val="Calibri (Body)"/>
      </rPr>
      <t>3 min</t>
    </r>
    <r>
      <rPr>
        <sz val="11"/>
        <color theme="1"/>
        <rFont val="Calibri"/>
        <family val="2"/>
        <scheme val="minor"/>
      </rPr>
      <t>)x4</t>
    </r>
  </si>
  <si>
    <t>Wipe ports with PBST in, then remove PBST, wipe back of slide with ethanol and dry wipe, then wipe chambers with ethanol and dry wipe</t>
  </si>
  <si>
    <t xml:space="preserve">This can be more cursary after the first time unless the ports overflow. </t>
  </si>
  <si>
    <t xml:space="preserve">Samples ready to image. Follow microscope instructions. </t>
  </si>
  <si>
    <t>Strip and Hybridize - same for gene and barcode cycles except change primer - Do these steps in Lab 270</t>
  </si>
  <si>
    <t xml:space="preserve"> Strip </t>
  </si>
  <si>
    <r>
      <t xml:space="preserve">40% formamide 2xSSC 0.01% Tween20: </t>
    </r>
    <r>
      <rPr>
        <b/>
        <sz val="11"/>
        <color rgb="FFFF0000"/>
        <rFont val="Calibri (Body)"/>
      </rPr>
      <t>60˚C</t>
    </r>
    <r>
      <rPr>
        <sz val="11"/>
        <color theme="1"/>
        <rFont val="Calibri"/>
        <family val="2"/>
        <scheme val="minor"/>
      </rPr>
      <t xml:space="preserve"> </t>
    </r>
    <r>
      <rPr>
        <b/>
        <sz val="11"/>
        <color rgb="FF7030A0"/>
        <rFont val="Calibri (Body)"/>
      </rPr>
      <t>5 min</t>
    </r>
    <r>
      <rPr>
        <sz val="11"/>
        <color theme="1"/>
        <rFont val="Calibri"/>
        <family val="2"/>
        <scheme val="minor"/>
      </rPr>
      <t xml:space="preserve"> x3 (use hot plate, add triton by making a 1:10 dilution using 100 uM of triton and 900 uM of H2O, then adding 50 uM of the dilution to the formamide mixture)</t>
    </r>
  </si>
  <si>
    <t>FISH wash (2xSSC 10% formamide) x1</t>
  </si>
  <si>
    <t>Genes - Detection probes hybridization</t>
  </si>
  <si>
    <t xml:space="preserve"> (YS221, XC2758, XC7259, XC2760) 1 ul in 100 uL FISH wash</t>
  </si>
  <si>
    <t>Barcodes - seq primer hybridization</t>
  </si>
  <si>
    <t xml:space="preserve">Incubate </t>
  </si>
  <si>
    <r>
      <rPr>
        <b/>
        <sz val="11"/>
        <color rgb="FFFF0000"/>
        <rFont val="Calibri (Body)"/>
      </rPr>
      <t xml:space="preserve">60˚C </t>
    </r>
    <r>
      <rPr>
        <sz val="11"/>
        <color theme="1"/>
        <rFont val="Calibri (Body)"/>
      </rPr>
      <t xml:space="preserve">for 2 minutes, then </t>
    </r>
    <r>
      <rPr>
        <b/>
        <sz val="11"/>
        <color rgb="FFFF0000"/>
        <rFont val="Calibri (Body)"/>
      </rPr>
      <t>RT</t>
    </r>
    <r>
      <rPr>
        <sz val="11"/>
        <color theme="1"/>
        <rFont val="Calibri"/>
        <family val="2"/>
        <scheme val="minor"/>
      </rPr>
      <t xml:space="preserve"> </t>
    </r>
    <r>
      <rPr>
        <b/>
        <sz val="11"/>
        <color rgb="FF7030A0"/>
        <rFont val="Calibri (Body)"/>
      </rPr>
      <t xml:space="preserve">10 min - </t>
    </r>
    <r>
      <rPr>
        <sz val="11"/>
        <color theme="1"/>
        <rFont val="Calibri (Body)"/>
      </rPr>
      <t xml:space="preserve">Rotate plates in platic holder so that the chambers are only in air. Cool slowly.  </t>
    </r>
  </si>
  <si>
    <t>FISH wash x1</t>
  </si>
  <si>
    <t xml:space="preserve">DAPI </t>
  </si>
  <si>
    <r>
      <t>DAPI 1:500 diluted in PBST 2%  ~</t>
    </r>
    <r>
      <rPr>
        <b/>
        <sz val="11"/>
        <color rgb="FF7030A0"/>
        <rFont val="Calibri (Body)"/>
      </rPr>
      <t>3-5 min</t>
    </r>
    <r>
      <rPr>
        <b/>
        <sz val="11"/>
        <color theme="1"/>
        <rFont val="Calibri"/>
        <family val="2"/>
        <scheme val="minor"/>
      </rPr>
      <t xml:space="preserve"> at </t>
    </r>
    <r>
      <rPr>
        <b/>
        <sz val="11"/>
        <color rgb="FFFF0000"/>
        <rFont val="Calibri (Body)"/>
      </rPr>
      <t>RT</t>
    </r>
  </si>
  <si>
    <t>USM (Lab 243)</t>
  </si>
  <si>
    <t>Image</t>
  </si>
  <si>
    <t>Preparing the Microscope</t>
  </si>
  <si>
    <t>Open NIS Elements (Kinetics mode), and MATLAB 2021b, Turn on microscope through Alexa, manually turn on Xlight. After turning on the Xlight, wait ~1min and then restart the computer</t>
  </si>
  <si>
    <t>Open Imaging_GUI program</t>
  </si>
  <si>
    <t>Copy data folder name</t>
  </si>
  <si>
    <t>In Elements, copy path for folder E:/filename</t>
  </si>
  <si>
    <t>Imaging 1st gene/barcode sequencing cycle</t>
  </si>
  <si>
    <t>Mount samples on plate - orientation of the plate: springs facing downward, orientation of the slides: frosted side up, tabs facing left. Ensure slide is properly in place, between raised bumps, left upper corner is against the bump, top side is flush.</t>
  </si>
  <si>
    <t>Load samples</t>
  </si>
  <si>
    <t>Mount plate into microscope, hold at bottom left and upper right corner, use left thumb to push against springs and drop plate in gently with right thumb, listen for the click</t>
  </si>
  <si>
    <r>
      <t>Load ‘</t>
    </r>
    <r>
      <rPr>
        <b/>
        <sz val="11"/>
        <color theme="1"/>
        <rFont val="Calibri"/>
        <family val="2"/>
        <scheme val="minor"/>
      </rPr>
      <t>seqfocus.xml</t>
    </r>
    <r>
      <rPr>
        <sz val="11"/>
        <color theme="1"/>
        <rFont val="Calibri"/>
        <family val="2"/>
        <scheme val="minor"/>
      </rPr>
      <t>’ in ND acquisition.</t>
    </r>
  </si>
  <si>
    <t>Find positions and focus</t>
  </si>
  <si>
    <r>
      <t>Use channel “</t>
    </r>
    <r>
      <rPr>
        <b/>
        <sz val="11"/>
        <color theme="1"/>
        <rFont val="Calibri"/>
        <family val="2"/>
        <scheme val="minor"/>
      </rPr>
      <t>DIC-live</t>
    </r>
    <r>
      <rPr>
        <sz val="11"/>
        <color theme="1"/>
        <rFont val="Calibri"/>
        <family val="2"/>
        <scheme val="minor"/>
      </rPr>
      <t>”</t>
    </r>
  </si>
  <si>
    <t xml:space="preserve">Turn on live, adjust LUT mapping, Set positions (four borders, not corners, per slice), bring things roughly in focus. </t>
  </si>
  <si>
    <r>
      <t>Save position list as “</t>
    </r>
    <r>
      <rPr>
        <b/>
        <sz val="11"/>
        <color theme="1"/>
        <rFont val="Calibri"/>
        <family val="2"/>
        <scheme val="minor"/>
      </rPr>
      <t>geneseq01.csv</t>
    </r>
    <r>
      <rPr>
        <sz val="11"/>
        <color theme="1"/>
        <rFont val="Calibri"/>
        <family val="2"/>
        <scheme val="minor"/>
      </rPr>
      <t>”, make sure it's csv not xml format</t>
    </r>
  </si>
  <si>
    <r>
      <t>In ND acquisition, set file name to "</t>
    </r>
    <r>
      <rPr>
        <b/>
        <sz val="11"/>
        <color theme="1"/>
        <rFont val="Calibri"/>
        <family val="2"/>
        <scheme val="minor"/>
      </rPr>
      <t>focusgeneseq01</t>
    </r>
    <r>
      <rPr>
        <sz val="11"/>
        <color theme="1"/>
        <rFont val="Calibri"/>
        <family val="2"/>
        <scheme val="minor"/>
      </rPr>
      <t>", then "Run Now".</t>
    </r>
  </si>
  <si>
    <t>After acquisition is done, in MATLAB, click "Step1: Check focus"</t>
  </si>
  <si>
    <t xml:space="preserve">Check offset values, should be between -20, 20 (close to 0). </t>
  </si>
  <si>
    <t xml:space="preserve">If this is a problem, delete files you just saved and reset focus manually. </t>
  </si>
  <si>
    <t>Step 2, check alignment</t>
  </si>
  <si>
    <t>Click "create tiles"</t>
  </si>
  <si>
    <r>
      <t>In Elements, load “</t>
    </r>
    <r>
      <rPr>
        <b/>
        <sz val="11"/>
        <color theme="1"/>
        <rFont val="Calibri"/>
        <family val="2"/>
        <scheme val="minor"/>
      </rPr>
      <t>geneseq01.xml</t>
    </r>
    <r>
      <rPr>
        <sz val="11"/>
        <color theme="1"/>
        <rFont val="Calibri"/>
        <family val="2"/>
        <scheme val="minor"/>
      </rPr>
      <t>” in ND acquisition</t>
    </r>
  </si>
  <si>
    <r>
      <t>load “</t>
    </r>
    <r>
      <rPr>
        <b/>
        <sz val="11"/>
        <color theme="1"/>
        <rFont val="Calibri"/>
        <family val="2"/>
        <scheme val="minor"/>
      </rPr>
      <t>tiledoffsetgeneseq01.csv</t>
    </r>
    <r>
      <rPr>
        <sz val="11"/>
        <color theme="1"/>
        <rFont val="Calibri"/>
        <family val="2"/>
        <scheme val="minor"/>
      </rPr>
      <t>” in the xy tab in ND.</t>
    </r>
  </si>
  <si>
    <r>
      <t>In NDacquisition, set filename to "</t>
    </r>
    <r>
      <rPr>
        <b/>
        <sz val="11"/>
        <color theme="1"/>
        <rFont val="Calibri"/>
        <family val="2"/>
        <scheme val="minor"/>
      </rPr>
      <t>geneseq01</t>
    </r>
    <r>
      <rPr>
        <sz val="11"/>
        <color theme="1"/>
        <rFont val="Calibri"/>
        <family val="2"/>
        <scheme val="minor"/>
      </rPr>
      <t>", then run acquisition.</t>
    </r>
  </si>
  <si>
    <t>Aquire / Run Now</t>
  </si>
  <si>
    <t>As it is being imaged, in MATLAB, click "save max projections"</t>
  </si>
  <si>
    <t>Imaging Subsequent Cycles</t>
  </si>
  <si>
    <t>Mount samples in plate, place plate in microscope</t>
  </si>
  <si>
    <r>
      <t>Load position list  "</t>
    </r>
    <r>
      <rPr>
        <b/>
        <sz val="11"/>
        <color theme="1"/>
        <rFont val="Calibri"/>
        <family val="2"/>
        <scheme val="minor"/>
      </rPr>
      <t>offsetgeneseq01.csv</t>
    </r>
    <r>
      <rPr>
        <sz val="11"/>
        <color theme="1"/>
        <rFont val="Calibri"/>
        <family val="2"/>
        <scheme val="minor"/>
      </rPr>
      <t>"</t>
    </r>
  </si>
  <si>
    <t>Turn on live, spot check a few positions by comparing to first cycle DIC to make sure things are roughly in focus and at the right location.</t>
  </si>
  <si>
    <r>
      <t>save list as "</t>
    </r>
    <r>
      <rPr>
        <b/>
        <sz val="11"/>
        <color theme="1"/>
        <rFont val="Calibri"/>
        <family val="2"/>
        <scheme val="minor"/>
      </rPr>
      <t>geneseq{nn}.csv</t>
    </r>
    <r>
      <rPr>
        <sz val="11"/>
        <color theme="1"/>
        <rFont val="Calibri"/>
        <family val="2"/>
        <scheme val="minor"/>
      </rPr>
      <t>"</t>
    </r>
  </si>
  <si>
    <r>
      <t>In ND acquisition, set file name to "</t>
    </r>
    <r>
      <rPr>
        <b/>
        <sz val="11"/>
        <color theme="1"/>
        <rFont val="Calibri"/>
        <family val="2"/>
        <scheme val="minor"/>
      </rPr>
      <t>focusgeneseq{nn}</t>
    </r>
    <r>
      <rPr>
        <sz val="11"/>
        <color theme="1"/>
        <rFont val="Calibri"/>
        <family val="2"/>
        <scheme val="minor"/>
      </rPr>
      <t>", then "Run Now".</t>
    </r>
  </si>
  <si>
    <t>Step 1, check focus</t>
  </si>
  <si>
    <t>Go to Elemetns, load "offsetgeneseq{nn}.csv", use 'AC-live", check suspicious locations. If positions need to be fixed, refocus them manually and resave the position list, using the same filename</t>
  </si>
  <si>
    <t>Create tiles</t>
  </si>
  <si>
    <r>
      <t>In Elements, load “</t>
    </r>
    <r>
      <rPr>
        <b/>
        <sz val="11"/>
        <color theme="1"/>
        <rFont val="Calibri"/>
        <family val="2"/>
        <scheme val="minor"/>
      </rPr>
      <t>geneseqsubsequent.xml</t>
    </r>
    <r>
      <rPr>
        <sz val="11"/>
        <color theme="1"/>
        <rFont val="Calibri"/>
        <family val="2"/>
        <scheme val="minor"/>
      </rPr>
      <t>” in ND acquisition</t>
    </r>
  </si>
  <si>
    <r>
      <t>load “</t>
    </r>
    <r>
      <rPr>
        <b/>
        <sz val="11"/>
        <color theme="1"/>
        <rFont val="Calibri"/>
        <family val="2"/>
        <scheme val="minor"/>
      </rPr>
      <t>tiledoffsetgeneseq{nn}.csv</t>
    </r>
    <r>
      <rPr>
        <sz val="11"/>
        <color theme="1"/>
        <rFont val="Calibri"/>
        <family val="2"/>
        <scheme val="minor"/>
      </rPr>
      <t>” in the xy tab in ND.</t>
    </r>
  </si>
  <si>
    <r>
      <t>In NDacquisition, set filename to "</t>
    </r>
    <r>
      <rPr>
        <b/>
        <sz val="11"/>
        <color theme="1"/>
        <rFont val="Calibri"/>
        <family val="2"/>
        <scheme val="minor"/>
      </rPr>
      <t>geneseq{nn}</t>
    </r>
    <r>
      <rPr>
        <sz val="11"/>
        <color theme="1"/>
        <rFont val="Calibri"/>
        <family val="2"/>
        <scheme val="minor"/>
      </rPr>
      <t>", then run acquisition.</t>
    </r>
  </si>
  <si>
    <t>Aquire</t>
  </si>
  <si>
    <t>As it is being imaged, in MATLAB, save the max projections</t>
  </si>
  <si>
    <t>Imaging Hybridization Cycle</t>
  </si>
  <si>
    <r>
      <t>Load ‘</t>
    </r>
    <r>
      <rPr>
        <b/>
        <sz val="11"/>
        <color theme="1"/>
        <rFont val="Calibri"/>
        <family val="2"/>
        <scheme val="minor"/>
      </rPr>
      <t>hybfocus.xml</t>
    </r>
    <r>
      <rPr>
        <sz val="11"/>
        <color theme="1"/>
        <rFont val="Calibri"/>
        <family val="2"/>
        <scheme val="minor"/>
      </rPr>
      <t>’ in ND acquisition.</t>
    </r>
  </si>
  <si>
    <r>
      <t>Use channel “</t>
    </r>
    <r>
      <rPr>
        <b/>
        <sz val="11"/>
        <color theme="1"/>
        <rFont val="Calibri"/>
        <family val="2"/>
        <scheme val="minor"/>
      </rPr>
      <t>Hyb-Txred-live</t>
    </r>
    <r>
      <rPr>
        <sz val="11"/>
        <color theme="1"/>
        <rFont val="Calibri"/>
        <family val="2"/>
        <scheme val="minor"/>
      </rPr>
      <t>”</t>
    </r>
  </si>
  <si>
    <r>
      <t>Load position list "</t>
    </r>
    <r>
      <rPr>
        <b/>
        <sz val="11"/>
        <color theme="1"/>
        <rFont val="Calibri"/>
        <family val="2"/>
        <scheme val="minor"/>
      </rPr>
      <t>offsetgeneseq01.csv</t>
    </r>
    <r>
      <rPr>
        <sz val="11"/>
        <color theme="1"/>
        <rFont val="Calibri"/>
        <family val="2"/>
        <scheme val="minor"/>
      </rPr>
      <t>"</t>
    </r>
  </si>
  <si>
    <t>Turn on live, spot check a few positions to make sure things are roughly in focus and at the right location.</t>
  </si>
  <si>
    <r>
      <t>save list as "</t>
    </r>
    <r>
      <rPr>
        <b/>
        <sz val="11"/>
        <color theme="1"/>
        <rFont val="Calibri"/>
        <family val="2"/>
        <scheme val="minor"/>
      </rPr>
      <t>hyb01.csv</t>
    </r>
    <r>
      <rPr>
        <sz val="11"/>
        <color theme="1"/>
        <rFont val="Calibri"/>
        <family val="2"/>
        <scheme val="minor"/>
      </rPr>
      <t>"</t>
    </r>
  </si>
  <si>
    <r>
      <t>In ND acquisition, set file name to "</t>
    </r>
    <r>
      <rPr>
        <b/>
        <sz val="11"/>
        <color theme="1"/>
        <rFont val="Calibri"/>
        <family val="2"/>
        <scheme val="minor"/>
      </rPr>
      <t>focushyb01</t>
    </r>
    <r>
      <rPr>
        <sz val="11"/>
        <color theme="1"/>
        <rFont val="Calibri"/>
        <family val="2"/>
        <scheme val="minor"/>
      </rPr>
      <t>", then "Run Now".</t>
    </r>
  </si>
  <si>
    <r>
      <t xml:space="preserve">After acquisition is done, in MATLAB,run </t>
    </r>
    <r>
      <rPr>
        <b/>
        <sz val="11"/>
        <color theme="1"/>
        <rFont val="Calibri"/>
        <family val="2"/>
        <scheme val="minor"/>
      </rPr>
      <t>offset=niefindfluorfocusfast('hyb01.csv','focushyb01',-60,60,2); openvar offset;</t>
    </r>
  </si>
  <si>
    <t>Check offset values, should be between -60, 60 (close to 0). If values are suspicionsly large, check in next step. If not, skip and directly run the next MATLAB step</t>
  </si>
  <si>
    <r>
      <t>Go to Elemetns, load "</t>
    </r>
    <r>
      <rPr>
        <b/>
        <sz val="11"/>
        <color theme="1"/>
        <rFont val="Calibri"/>
        <family val="2"/>
        <scheme val="minor"/>
      </rPr>
      <t>offsethyb01.csv</t>
    </r>
    <r>
      <rPr>
        <sz val="11"/>
        <color theme="1"/>
        <rFont val="Calibri"/>
        <family val="2"/>
        <scheme val="minor"/>
      </rPr>
      <t>", use '</t>
    </r>
    <r>
      <rPr>
        <b/>
        <sz val="11"/>
        <color theme="1"/>
        <rFont val="Calibri"/>
        <family val="2"/>
        <scheme val="minor"/>
      </rPr>
      <t>Hyb-Txred-live</t>
    </r>
    <r>
      <rPr>
        <sz val="11"/>
        <color theme="1"/>
        <rFont val="Calibri"/>
        <family val="2"/>
        <scheme val="minor"/>
      </rPr>
      <t>", check suspicious locations. If positions need to be fixed, refocus them manually and resave the position list, using the same filename</t>
    </r>
  </si>
  <si>
    <r>
      <t xml:space="preserve">In MATLAB,run </t>
    </r>
    <r>
      <rPr>
        <b/>
        <sz val="11"/>
        <color theme="1"/>
        <rFont val="Calibri"/>
        <family val="2"/>
        <scheme val="minor"/>
      </rPr>
      <t>niecreatetilesuneven('offsetgenehyb01.csv',3200,0.32,20)</t>
    </r>
  </si>
  <si>
    <r>
      <t>In Elements, load “</t>
    </r>
    <r>
      <rPr>
        <b/>
        <sz val="11"/>
        <color theme="1"/>
        <rFont val="Calibri"/>
        <family val="2"/>
        <scheme val="minor"/>
      </rPr>
      <t>hyb.xml</t>
    </r>
    <r>
      <rPr>
        <sz val="11"/>
        <color theme="1"/>
        <rFont val="Calibri"/>
        <family val="2"/>
        <scheme val="minor"/>
      </rPr>
      <t>” in ND acquisition</t>
    </r>
  </si>
  <si>
    <r>
      <t>load “</t>
    </r>
    <r>
      <rPr>
        <b/>
        <sz val="11"/>
        <color theme="1"/>
        <rFont val="Calibri"/>
        <family val="2"/>
        <scheme val="minor"/>
      </rPr>
      <t>tiledoffsethyb01.csv</t>
    </r>
    <r>
      <rPr>
        <sz val="11"/>
        <color theme="1"/>
        <rFont val="Calibri"/>
        <family val="2"/>
        <scheme val="minor"/>
      </rPr>
      <t>” in the xy tab in ND.</t>
    </r>
  </si>
  <si>
    <t>In NDacquisition, set filename to "hyb01", then run acquisition.</t>
  </si>
  <si>
    <r>
      <t xml:space="preserve">As it is being imaged, in MATLAB, run </t>
    </r>
    <r>
      <rPr>
        <b/>
        <sz val="11"/>
        <color theme="1"/>
        <rFont val="Calibri"/>
        <family val="2"/>
        <scheme val="minor"/>
      </rPr>
      <t>niemaxprojimaging('hyb01',[2 6 1 5 4 3],0,30,'Posinfo_offsethyb01.mat');</t>
    </r>
  </si>
  <si>
    <t xml:space="preserve">N20 primer (XC2757) </t>
  </si>
  <si>
    <r>
      <rPr>
        <sz val="11"/>
        <color rgb="FF000000"/>
        <rFont val="Calibri"/>
        <family val="2"/>
      </rPr>
      <t>H20 (</t>
    </r>
    <r>
      <rPr>
        <sz val="11"/>
        <color rgb="FF70AD47"/>
        <rFont val="Calibri"/>
        <family val="2"/>
      </rPr>
      <t>adjust based on added primers)</t>
    </r>
  </si>
  <si>
    <t>Additional primers (none)</t>
  </si>
  <si>
    <t xml:space="preserve">Reagents to thaw: N20 (XC2757), RT buffer **new each time**, dNTP, BC LNA RT primer (if using) . </t>
  </si>
  <si>
    <t>Mara Rue</t>
  </si>
  <si>
    <t xml:space="preserve">/5p/BC padlock (XC1164) </t>
  </si>
  <si>
    <t>XC1164seq1B0 1 uL in 100 uL FISH wash.</t>
  </si>
  <si>
    <r>
      <t>BS(PEG) crosslinker. For new vials add 460µl per 100mg of crosslinker (</t>
    </r>
    <r>
      <rPr>
        <b/>
        <sz val="11"/>
        <color theme="1"/>
        <rFont val="Calibri"/>
        <family val="2"/>
        <scheme val="minor"/>
      </rPr>
      <t>batch 131</t>
    </r>
    <r>
      <rPr>
        <sz val="11"/>
        <color theme="1"/>
        <rFont val="Calibri"/>
        <family val="2"/>
        <scheme val="minor"/>
      </rPr>
      <t>)</t>
    </r>
  </si>
  <si>
    <r>
      <t>BS(PEG) crosslinker. For new vials add 460µl per 100mg of crosslinker (</t>
    </r>
    <r>
      <rPr>
        <b/>
        <sz val="11"/>
        <rFont val="Calibri"/>
        <family val="2"/>
        <scheme val="minor"/>
      </rPr>
      <t>batch 131</t>
    </r>
    <r>
      <rPr>
        <sz val="11"/>
        <rFont val="Calibri"/>
        <family val="2"/>
        <scheme val="minor"/>
      </rPr>
      <t>)</t>
    </r>
  </si>
  <si>
    <t>Calibration</t>
  </si>
  <si>
    <t>Slc17a7-3probe panel</t>
  </si>
  <si>
    <t>scatterd center only</t>
  </si>
  <si>
    <r>
      <t xml:space="preserve">For padlock mixes, use approximately 0.2µl per gene/200µl reaction. </t>
    </r>
    <r>
      <rPr>
        <sz val="11"/>
        <color theme="9"/>
        <rFont val="Calibri"/>
        <family val="2"/>
        <scheme val="minor"/>
      </rPr>
      <t>1.8</t>
    </r>
    <r>
      <rPr>
        <sz val="11"/>
        <color theme="9"/>
        <rFont val="Calibri (Body)"/>
      </rPr>
      <t xml:space="preserve">ul total for panel, 0.6 per gene. </t>
    </r>
    <r>
      <rPr>
        <sz val="11"/>
        <color theme="1"/>
        <rFont val="Calibri"/>
        <family val="2"/>
        <scheme val="minor"/>
      </rPr>
      <t xml:space="preserve"> Total volume is 287.5µl. Add____µl H2O</t>
    </r>
  </si>
  <si>
    <t xml:space="preserve"> CHECK which primers to use - different primer in each chamber. XC 2820-2823. 1ul per 100ul FISH wash</t>
  </si>
  <si>
    <t>yyyymmdd</t>
  </si>
  <si>
    <r>
      <t xml:space="preserve">Padlocks: </t>
    </r>
    <r>
      <rPr>
        <sz val="11"/>
        <color theme="9"/>
        <rFont val="Calibri (Body)"/>
      </rPr>
      <t>Slc17a7-3probe panel: XC182,184, and 186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</si>
</sst>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b/>
      <sz val="11"/>
      <name val="Calibri"/>
      <family val="2"/>
      <scheme val="minor"/>
    </font>
    <font>
      <sz val="11"/>
      <color rgb="FFFF0000"/>
      <name val="Calibri"/>
      <family val="2"/>
      <scheme val="minor"/>
    </font>
    <font>
      <sz val="11"/>
      <name val="Calibri"/>
      <family val="2"/>
      <scheme val="minor"/>
    </font>
    <font>
      <sz val="11"/>
      <color rgb="FF000000"/>
      <name val="Calibri"/>
      <family val="2"/>
      <scheme val="minor"/>
    </font>
    <font>
      <b/>
      <sz val="11"/>
      <color rgb="FFFF0000"/>
      <name val="Calibri"/>
      <family val="2"/>
      <scheme val="minor"/>
    </font>
    <font>
      <strike/>
      <sz val="11"/>
      <color theme="1"/>
      <name val="Calibri"/>
      <family val="2"/>
      <scheme val="minor"/>
    </font>
    <font>
      <sz val="11"/>
      <color theme="4"/>
      <name val="Calibri"/>
      <family val="2"/>
      <scheme val="minor"/>
    </font>
    <font>
      <b/>
      <i/>
      <sz val="16"/>
      <color theme="1"/>
      <name val="Calibri"/>
      <family val="2"/>
      <scheme val="minor"/>
    </font>
    <font>
      <b/>
      <sz val="16"/>
      <color theme="1"/>
      <name val="Calibri"/>
      <family val="2"/>
      <scheme val="minor"/>
    </font>
    <font>
      <sz val="11"/>
      <color rgb="FF000000"/>
      <name val="Calibri"/>
      <family val="2"/>
    </font>
    <font>
      <sz val="11"/>
      <color theme="1"/>
      <name val="Calibri"/>
      <family val="2"/>
    </font>
    <font>
      <b/>
      <sz val="11"/>
      <color rgb="FF7030A0"/>
      <name val="Calibri"/>
      <family val="2"/>
      <scheme val="minor"/>
    </font>
    <font>
      <b/>
      <sz val="11"/>
      <color theme="1"/>
      <name val="Calibri (Body)"/>
    </font>
    <font>
      <b/>
      <sz val="11"/>
      <color rgb="FFFF0000"/>
      <name val="Calibri (Body)"/>
    </font>
    <font>
      <sz val="11"/>
      <color rgb="FFFF0000"/>
      <name val="Calibri (Body)"/>
    </font>
    <font>
      <sz val="11"/>
      <color theme="1"/>
      <name val="Calibri (Body)"/>
    </font>
    <font>
      <b/>
      <sz val="11"/>
      <color rgb="FF7030A0"/>
      <name val="Calibri (Body)"/>
    </font>
    <font>
      <b/>
      <i/>
      <sz val="11"/>
      <color rgb="FFFF0000"/>
      <name val="Calibri (Body)"/>
    </font>
    <font>
      <sz val="11"/>
      <color theme="9"/>
      <name val="Calibri (Body)"/>
    </font>
    <font>
      <b/>
      <sz val="11"/>
      <color rgb="FF7030A0"/>
      <name val="Calibri"/>
      <family val="2"/>
    </font>
    <font>
      <b/>
      <sz val="11"/>
      <color rgb="FFFF0000"/>
      <name val="Calibri"/>
      <family val="2"/>
    </font>
    <font>
      <sz val="11"/>
      <color rgb="FF000000"/>
      <name val="Calibri"/>
      <family val="2"/>
    </font>
    <font>
      <sz val="11"/>
      <color rgb="FF70AD47"/>
      <name val="Calibri"/>
      <family val="2"/>
    </font>
    <font>
      <sz val="11"/>
      <color theme="9"/>
      <name val="Calibri"/>
      <family val="2"/>
    </font>
    <font>
      <sz val="11"/>
      <color theme="9"/>
      <name val="Calibri"/>
      <family val="2"/>
      <scheme val="minor"/>
    </font>
  </fonts>
  <fills count="20">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FFCC99"/>
        <bgColor indexed="64"/>
      </patternFill>
    </fill>
    <fill>
      <patternFill patternType="solid">
        <fgColor rgb="FFFFFFCC"/>
        <bgColor indexed="64"/>
      </patternFill>
    </fill>
    <fill>
      <patternFill patternType="solid">
        <fgColor rgb="FFFFC9C9"/>
        <bgColor indexed="64"/>
      </patternFill>
    </fill>
    <fill>
      <patternFill patternType="solid">
        <fgColor rgb="FFFFE1FF"/>
        <bgColor indexed="64"/>
      </patternFill>
    </fill>
    <fill>
      <patternFill patternType="solid">
        <fgColor theme="9" tint="0.59999389629810485"/>
        <bgColor indexed="64"/>
      </patternFill>
    </fill>
    <fill>
      <patternFill patternType="solid">
        <fgColor rgb="FFE2EFDA"/>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D9E1F2"/>
        <bgColor indexed="64"/>
      </patternFill>
    </fill>
    <fill>
      <patternFill patternType="solid">
        <fgColor theme="5" tint="0.79998168889431442"/>
        <bgColor theme="5" tint="0.79998168889431442"/>
      </patternFill>
    </fill>
    <fill>
      <patternFill patternType="solid">
        <fgColor theme="8" tint="0.79998168889431442"/>
        <bgColor theme="8" tint="0.79998168889431442"/>
      </patternFill>
    </fill>
    <fill>
      <patternFill patternType="solid">
        <fgColor theme="4" tint="0.39997558519241921"/>
        <bgColor indexed="64"/>
      </patternFill>
    </fill>
    <fill>
      <patternFill patternType="solid">
        <fgColor theme="7"/>
        <bgColor indexed="64"/>
      </patternFill>
    </fill>
    <fill>
      <patternFill patternType="solid">
        <fgColor theme="7" tint="0.79998168889431442"/>
        <bgColor theme="7" tint="0.79998168889431442"/>
      </patternFill>
    </fill>
    <fill>
      <patternFill patternType="solid">
        <fgColor theme="5"/>
        <bgColor indexed="64"/>
      </patternFill>
    </fill>
    <fill>
      <patternFill patternType="solid">
        <fgColor theme="9" tint="0.79998168889431442"/>
        <bgColor theme="9" tint="0.79998168889431442"/>
      </patternFill>
    </fill>
  </fills>
  <borders count="3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rgb="FF000000"/>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thin">
        <color indexed="64"/>
      </left>
      <right style="thin">
        <color indexed="64"/>
      </right>
      <top style="thin">
        <color indexed="64"/>
      </top>
      <bottom/>
      <diagonal/>
    </border>
    <border>
      <left style="thin">
        <color theme="5"/>
      </left>
      <right style="thin">
        <color theme="5"/>
      </right>
      <top style="thin">
        <color theme="5"/>
      </top>
      <bottom style="thin">
        <color theme="5"/>
      </bottom>
      <diagonal/>
    </border>
    <border>
      <left style="thin">
        <color theme="5"/>
      </left>
      <right/>
      <top style="thin">
        <color theme="5"/>
      </top>
      <bottom/>
      <diagonal/>
    </border>
    <border>
      <left style="thin">
        <color theme="5"/>
      </left>
      <right style="thin">
        <color theme="5"/>
      </right>
      <top style="thin">
        <color theme="5"/>
      </top>
      <bottom/>
      <diagonal/>
    </border>
    <border>
      <left style="thin">
        <color theme="5"/>
      </left>
      <right/>
      <top style="medium">
        <color theme="5"/>
      </top>
      <bottom/>
      <diagonal/>
    </border>
    <border>
      <left style="thin">
        <color theme="5"/>
      </left>
      <right style="thin">
        <color theme="5"/>
      </right>
      <top style="medium">
        <color theme="5"/>
      </top>
      <bottom/>
      <diagonal/>
    </border>
    <border>
      <left style="thin">
        <color theme="5"/>
      </left>
      <right/>
      <top style="thin">
        <color theme="5"/>
      </top>
      <bottom style="thin">
        <color theme="5"/>
      </bottom>
      <diagonal/>
    </border>
    <border>
      <left style="thin">
        <color theme="5"/>
      </left>
      <right style="thin">
        <color theme="5"/>
      </right>
      <top/>
      <bottom style="thin">
        <color theme="5"/>
      </bottom>
      <diagonal/>
    </border>
    <border>
      <left style="thin">
        <color theme="5"/>
      </left>
      <right style="thin">
        <color theme="5"/>
      </right>
      <top/>
      <bottom/>
      <diagonal/>
    </border>
    <border>
      <left style="thin">
        <color theme="8"/>
      </left>
      <right style="thin">
        <color theme="8"/>
      </right>
      <top style="thin">
        <color theme="8"/>
      </top>
      <bottom style="thin">
        <color theme="8"/>
      </bottom>
      <diagonal/>
    </border>
    <border>
      <left style="thin">
        <color theme="8"/>
      </left>
      <right/>
      <top style="thin">
        <color theme="8"/>
      </top>
      <bottom/>
      <diagonal/>
    </border>
    <border>
      <left style="thin">
        <color theme="8"/>
      </left>
      <right style="thin">
        <color theme="8"/>
      </right>
      <top style="thin">
        <color theme="8"/>
      </top>
      <bottom/>
      <diagonal/>
    </border>
    <border>
      <left style="thin">
        <color theme="8"/>
      </left>
      <right/>
      <top style="medium">
        <color theme="8"/>
      </top>
      <bottom/>
      <diagonal/>
    </border>
    <border>
      <left style="thin">
        <color theme="8"/>
      </left>
      <right style="thin">
        <color theme="8"/>
      </right>
      <top style="medium">
        <color theme="8"/>
      </top>
      <bottom/>
      <diagonal/>
    </border>
    <border>
      <left style="thin">
        <color theme="8"/>
      </left>
      <right/>
      <top style="thin">
        <color theme="8"/>
      </top>
      <bottom style="thin">
        <color theme="8"/>
      </bottom>
      <diagonal/>
    </border>
    <border>
      <left style="thin">
        <color theme="8"/>
      </left>
      <right style="thin">
        <color theme="8"/>
      </right>
      <top/>
      <bottom style="thin">
        <color theme="8"/>
      </bottom>
      <diagonal/>
    </border>
    <border>
      <left/>
      <right style="thin">
        <color theme="8"/>
      </right>
      <top style="thin">
        <color theme="8"/>
      </top>
      <bottom/>
      <diagonal/>
    </border>
    <border>
      <left/>
      <right style="thin">
        <color theme="8"/>
      </right>
      <top/>
      <bottom/>
      <diagonal/>
    </border>
    <border>
      <left/>
      <right style="thin">
        <color theme="8"/>
      </right>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theme="8"/>
      </left>
      <right/>
      <top/>
      <bottom/>
      <diagonal/>
    </border>
  </borders>
  <cellStyleXfs count="1">
    <xf numFmtId="0" fontId="0" fillId="0" borderId="0"/>
  </cellStyleXfs>
  <cellXfs count="149">
    <xf numFmtId="0" fontId="0" fillId="0" borderId="0" xfId="0"/>
    <xf numFmtId="0" fontId="0" fillId="0" borderId="1" xfId="0" applyBorder="1"/>
    <xf numFmtId="0" fontId="4" fillId="3" borderId="1" xfId="0" applyFont="1" applyFill="1" applyBorder="1"/>
    <xf numFmtId="0" fontId="0" fillId="4" borderId="1" xfId="0" applyFill="1" applyBorder="1" applyAlignment="1">
      <alignment wrapText="1"/>
    </xf>
    <xf numFmtId="0" fontId="0" fillId="5" borderId="1" xfId="0" applyFill="1" applyBorder="1" applyAlignment="1">
      <alignment wrapText="1"/>
    </xf>
    <xf numFmtId="0" fontId="0" fillId="0" borderId="2" xfId="0" applyBorder="1"/>
    <xf numFmtId="0" fontId="0" fillId="0" borderId="3" xfId="0" applyBorder="1"/>
    <xf numFmtId="0" fontId="2" fillId="5" borderId="1" xfId="0" applyFont="1" applyFill="1" applyBorder="1" applyAlignment="1">
      <alignment wrapText="1"/>
    </xf>
    <xf numFmtId="0" fontId="2" fillId="4" borderId="1" xfId="0" applyFont="1" applyFill="1" applyBorder="1" applyAlignment="1">
      <alignment wrapText="1"/>
    </xf>
    <xf numFmtId="0" fontId="0" fillId="6" borderId="1" xfId="0" applyFill="1" applyBorder="1" applyAlignment="1">
      <alignment wrapText="1"/>
    </xf>
    <xf numFmtId="0" fontId="2" fillId="6" borderId="1" xfId="0" applyFont="1" applyFill="1" applyBorder="1" applyAlignment="1">
      <alignment wrapText="1"/>
    </xf>
    <xf numFmtId="0" fontId="0" fillId="7" borderId="1" xfId="0" applyFill="1" applyBorder="1" applyAlignment="1">
      <alignment wrapText="1"/>
    </xf>
    <xf numFmtId="0" fontId="0" fillId="0" borderId="1" xfId="0" applyBorder="1" applyAlignment="1">
      <alignment horizontal="left"/>
    </xf>
    <xf numFmtId="0" fontId="7" fillId="0" borderId="0" xfId="0" applyFont="1"/>
    <xf numFmtId="0" fontId="4" fillId="3" borderId="4" xfId="0" applyFont="1" applyFill="1" applyBorder="1"/>
    <xf numFmtId="0" fontId="7" fillId="0" borderId="1" xfId="0" applyFont="1" applyBorder="1"/>
    <xf numFmtId="0" fontId="0" fillId="8" borderId="0" xfId="0" applyFill="1"/>
    <xf numFmtId="0" fontId="5" fillId="8" borderId="0" xfId="0" applyFont="1" applyFill="1"/>
    <xf numFmtId="0" fontId="10" fillId="8" borderId="0" xfId="0" applyFont="1" applyFill="1"/>
    <xf numFmtId="0" fontId="1" fillId="0" borderId="0" xfId="0" applyFont="1"/>
    <xf numFmtId="0" fontId="0" fillId="9" borderId="1" xfId="0" applyFill="1" applyBorder="1"/>
    <xf numFmtId="0" fontId="0" fillId="4" borderId="3" xfId="0" applyFill="1" applyBorder="1" applyAlignment="1">
      <alignment wrapText="1"/>
    </xf>
    <xf numFmtId="0" fontId="0" fillId="5" borderId="3" xfId="0" applyFill="1" applyBorder="1" applyAlignment="1">
      <alignment wrapText="1"/>
    </xf>
    <xf numFmtId="0" fontId="0" fillId="5" borderId="0" xfId="0" applyFill="1"/>
    <xf numFmtId="0" fontId="0" fillId="8" borderId="0" xfId="0" applyFill="1" applyAlignment="1">
      <alignment wrapText="1"/>
    </xf>
    <xf numFmtId="49" fontId="0" fillId="8" borderId="0" xfId="0" applyNumberFormat="1" applyFill="1"/>
    <xf numFmtId="49" fontId="0" fillId="0" borderId="1" xfId="0" applyNumberFormat="1" applyBorder="1" applyAlignment="1">
      <alignment horizontal="left"/>
    </xf>
    <xf numFmtId="0" fontId="1" fillId="11" borderId="4" xfId="0" applyFont="1" applyFill="1" applyBorder="1" applyAlignment="1">
      <alignment wrapText="1"/>
    </xf>
    <xf numFmtId="0" fontId="0" fillId="10" borderId="4" xfId="0" applyFill="1" applyBorder="1" applyAlignment="1">
      <alignment wrapText="1"/>
    </xf>
    <xf numFmtId="0" fontId="0" fillId="0" borderId="4" xfId="0" applyBorder="1" applyAlignment="1">
      <alignment wrapText="1"/>
    </xf>
    <xf numFmtId="0" fontId="13" fillId="12" borderId="0" xfId="0" applyFont="1" applyFill="1"/>
    <xf numFmtId="0" fontId="14" fillId="0" borderId="0" xfId="0" applyFont="1"/>
    <xf numFmtId="0" fontId="0" fillId="0" borderId="0" xfId="0" applyAlignment="1">
      <alignment horizontal="left" wrapText="1"/>
    </xf>
    <xf numFmtId="0" fontId="0" fillId="0" borderId="5" xfId="0" applyBorder="1"/>
    <xf numFmtId="0" fontId="0" fillId="0" borderId="6" xfId="0" applyBorder="1"/>
    <xf numFmtId="0" fontId="0" fillId="0" borderId="7" xfId="0" applyBorder="1" applyAlignment="1">
      <alignment horizontal="left" wrapText="1"/>
    </xf>
    <xf numFmtId="0" fontId="0" fillId="0" borderId="8" xfId="0" applyBorder="1"/>
    <xf numFmtId="0" fontId="0" fillId="0" borderId="5" xfId="0" applyBorder="1" applyAlignment="1">
      <alignment horizontal="left"/>
    </xf>
    <xf numFmtId="0" fontId="1" fillId="0" borderId="0" xfId="0" applyFont="1" applyAlignment="1">
      <alignment wrapText="1"/>
    </xf>
    <xf numFmtId="0" fontId="2" fillId="2" borderId="0" xfId="0" applyFont="1" applyFill="1"/>
    <xf numFmtId="0" fontId="1" fillId="2" borderId="0" xfId="0" applyFont="1" applyFill="1" applyAlignment="1">
      <alignment wrapText="1"/>
    </xf>
    <xf numFmtId="0" fontId="1" fillId="2" borderId="0" xfId="0" applyFont="1" applyFill="1"/>
    <xf numFmtId="0" fontId="0" fillId="0" borderId="0" xfId="0" applyAlignment="1">
      <alignment wrapText="1"/>
    </xf>
    <xf numFmtId="0" fontId="0" fillId="0" borderId="0" xfId="0" applyAlignment="1">
      <alignment vertical="center"/>
    </xf>
    <xf numFmtId="0" fontId="0" fillId="0" borderId="10" xfId="0" applyBorder="1" applyAlignment="1">
      <alignment vertical="center" wrapText="1"/>
    </xf>
    <xf numFmtId="0" fontId="0" fillId="13" borderId="13" xfId="0" applyFill="1" applyBorder="1" applyAlignment="1">
      <alignment vertical="center" wrapText="1"/>
    </xf>
    <xf numFmtId="0" fontId="0" fillId="13" borderId="14" xfId="0" applyFill="1"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13" borderId="11" xfId="0" applyFill="1" applyBorder="1" applyAlignment="1">
      <alignment vertical="center" wrapText="1"/>
    </xf>
    <xf numFmtId="0" fontId="0" fillId="13" borderId="12" xfId="0" applyFill="1" applyBorder="1" applyAlignment="1">
      <alignment vertical="center" wrapText="1"/>
    </xf>
    <xf numFmtId="0" fontId="15" fillId="13" borderId="11" xfId="0" applyFont="1" applyFill="1" applyBorder="1" applyAlignment="1">
      <alignment vertical="center" wrapText="1"/>
    </xf>
    <xf numFmtId="0" fontId="15" fillId="0" borderId="11" xfId="0" applyFont="1" applyBorder="1" applyAlignment="1">
      <alignment vertical="center" wrapText="1"/>
    </xf>
    <xf numFmtId="0" fontId="0" fillId="0" borderId="15" xfId="0" applyBorder="1" applyAlignment="1">
      <alignment vertical="center" wrapText="1"/>
    </xf>
    <xf numFmtId="0" fontId="0" fillId="0" borderId="0" xfId="0" applyAlignment="1">
      <alignment vertical="center" wrapText="1"/>
    </xf>
    <xf numFmtId="0" fontId="2" fillId="15" borderId="0" xfId="0" applyFont="1" applyFill="1" applyAlignment="1">
      <alignment wrapText="1"/>
    </xf>
    <xf numFmtId="0" fontId="1" fillId="15" borderId="0" xfId="0" applyFont="1" applyFill="1" applyAlignment="1">
      <alignment wrapText="1"/>
    </xf>
    <xf numFmtId="0" fontId="1" fillId="15" borderId="0" xfId="0" applyFont="1" applyFill="1"/>
    <xf numFmtId="0" fontId="0" fillId="14" borderId="21" xfId="0" applyFill="1" applyBorder="1" applyAlignment="1">
      <alignment vertical="center" wrapText="1"/>
    </xf>
    <xf numFmtId="0" fontId="0" fillId="14" borderId="21" xfId="0" applyFill="1" applyBorder="1" applyAlignment="1">
      <alignment vertical="center"/>
    </xf>
    <xf numFmtId="0" fontId="0" fillId="14" borderId="22" xfId="0" applyFill="1" applyBorder="1" applyAlignment="1">
      <alignment vertical="center"/>
    </xf>
    <xf numFmtId="0" fontId="0" fillId="0" borderId="19" xfId="0" applyBorder="1" applyAlignment="1">
      <alignment vertical="center" wrapText="1"/>
    </xf>
    <xf numFmtId="0" fontId="0" fillId="0" borderId="19" xfId="0" applyBorder="1" applyAlignment="1">
      <alignment vertical="center"/>
    </xf>
    <xf numFmtId="0" fontId="0" fillId="0" borderId="20" xfId="0" applyBorder="1" applyAlignment="1">
      <alignment vertical="center"/>
    </xf>
    <xf numFmtId="0" fontId="0" fillId="14" borderId="19" xfId="0" applyFill="1" applyBorder="1" applyAlignment="1">
      <alignment vertical="center" wrapText="1"/>
    </xf>
    <xf numFmtId="0" fontId="0" fillId="14" borderId="19" xfId="0" applyFill="1" applyBorder="1" applyAlignment="1">
      <alignment vertical="center"/>
    </xf>
    <xf numFmtId="0" fontId="0" fillId="14" borderId="20" xfId="0" applyFill="1" applyBorder="1" applyAlignment="1">
      <alignment vertical="center"/>
    </xf>
    <xf numFmtId="0" fontId="9" fillId="14" borderId="19" xfId="0" applyFont="1" applyFill="1" applyBorder="1" applyAlignment="1">
      <alignment vertical="center"/>
    </xf>
    <xf numFmtId="0" fontId="0" fillId="0" borderId="23" xfId="0" applyBorder="1" applyAlignment="1">
      <alignment vertical="center" wrapText="1"/>
    </xf>
    <xf numFmtId="0" fontId="0" fillId="0" borderId="23" xfId="0" applyBorder="1" applyAlignment="1">
      <alignment vertical="center"/>
    </xf>
    <xf numFmtId="0" fontId="0" fillId="0" borderId="18" xfId="0" applyBorder="1" applyAlignment="1">
      <alignment vertical="center"/>
    </xf>
    <xf numFmtId="0" fontId="16" fillId="0" borderId="23" xfId="0" applyFont="1" applyBorder="1" applyAlignment="1">
      <alignment vertical="center" wrapText="1"/>
    </xf>
    <xf numFmtId="0" fontId="16" fillId="0" borderId="0" xfId="0" applyFont="1" applyAlignment="1">
      <alignment vertical="center" wrapText="1"/>
    </xf>
    <xf numFmtId="0" fontId="2" fillId="16" borderId="0" xfId="0" applyFont="1" applyFill="1" applyAlignment="1">
      <alignment wrapText="1"/>
    </xf>
    <xf numFmtId="0" fontId="1" fillId="16" borderId="0" xfId="0" applyFont="1" applyFill="1" applyAlignment="1">
      <alignment wrapText="1"/>
    </xf>
    <xf numFmtId="0" fontId="1" fillId="16" borderId="0" xfId="0" applyFont="1" applyFill="1"/>
    <xf numFmtId="0" fontId="0" fillId="17" borderId="4" xfId="0" applyFill="1" applyBorder="1" applyAlignment="1">
      <alignment wrapText="1"/>
    </xf>
    <xf numFmtId="0" fontId="0" fillId="17" borderId="4" xfId="0" applyFill="1" applyBorder="1"/>
    <xf numFmtId="0" fontId="0" fillId="0" borderId="4" xfId="0" applyBorder="1"/>
    <xf numFmtId="0" fontId="6" fillId="17" borderId="4" xfId="0" applyFont="1" applyFill="1" applyBorder="1" applyAlignment="1">
      <alignment wrapText="1"/>
    </xf>
    <xf numFmtId="0" fontId="6" fillId="0" borderId="4" xfId="0" applyFont="1" applyBorder="1" applyAlignment="1">
      <alignment wrapText="1"/>
    </xf>
    <xf numFmtId="0" fontId="0" fillId="9" borderId="5" xfId="0" applyFill="1" applyBorder="1"/>
    <xf numFmtId="0" fontId="12" fillId="2" borderId="0" xfId="0" applyFont="1" applyFill="1" applyAlignment="1">
      <alignment wrapText="1"/>
    </xf>
    <xf numFmtId="0" fontId="1" fillId="3" borderId="0" xfId="0" applyFont="1" applyFill="1"/>
    <xf numFmtId="0" fontId="0" fillId="3" borderId="0" xfId="0" applyFill="1" applyAlignment="1">
      <alignment wrapText="1"/>
    </xf>
    <xf numFmtId="0" fontId="0" fillId="2" borderId="0" xfId="0" applyFill="1" applyAlignment="1">
      <alignment wrapText="1"/>
    </xf>
    <xf numFmtId="0" fontId="1" fillId="0" borderId="33" xfId="0" applyFont="1" applyBorder="1" applyAlignment="1">
      <alignment vertical="center"/>
    </xf>
    <xf numFmtId="0" fontId="1" fillId="0" borderId="33" xfId="0" applyFont="1" applyBorder="1" applyAlignment="1">
      <alignment vertical="center" wrapText="1"/>
    </xf>
    <xf numFmtId="0" fontId="1" fillId="0" borderId="34" xfId="0" applyFont="1" applyBorder="1" applyAlignment="1">
      <alignment vertical="center"/>
    </xf>
    <xf numFmtId="0" fontId="8" fillId="13" borderId="32" xfId="0" applyFont="1" applyFill="1" applyBorder="1" applyAlignment="1">
      <alignment vertical="center" wrapText="1"/>
    </xf>
    <xf numFmtId="0" fontId="5" fillId="13" borderId="32" xfId="0" applyFont="1" applyFill="1" applyBorder="1" applyAlignment="1">
      <alignment vertical="center" wrapText="1"/>
    </xf>
    <xf numFmtId="0" fontId="0" fillId="13" borderId="32" xfId="0" applyFill="1" applyBorder="1" applyAlignment="1">
      <alignment vertical="center" wrapText="1"/>
    </xf>
    <xf numFmtId="0" fontId="0" fillId="13" borderId="9" xfId="0" applyFill="1" applyBorder="1" applyAlignment="1">
      <alignment vertical="center"/>
    </xf>
    <xf numFmtId="0" fontId="0" fillId="0" borderId="32" xfId="0" applyBorder="1" applyAlignment="1">
      <alignment vertical="center" wrapText="1"/>
    </xf>
    <xf numFmtId="0" fontId="0" fillId="0" borderId="9" xfId="0" applyBorder="1" applyAlignment="1">
      <alignment vertical="center"/>
    </xf>
    <xf numFmtId="0" fontId="8" fillId="0" borderId="32" xfId="0" applyFont="1" applyBorder="1" applyAlignment="1">
      <alignment vertical="center" wrapText="1"/>
    </xf>
    <xf numFmtId="0" fontId="5" fillId="0" borderId="32" xfId="0" applyFont="1" applyBorder="1" applyAlignment="1">
      <alignment vertical="center" wrapText="1"/>
    </xf>
    <xf numFmtId="0" fontId="0" fillId="0" borderId="31" xfId="0" applyBorder="1" applyAlignment="1">
      <alignment vertical="center" wrapText="1"/>
    </xf>
    <xf numFmtId="0" fontId="0" fillId="0" borderId="4" xfId="0" applyBorder="1" applyAlignment="1">
      <alignment vertical="center"/>
    </xf>
    <xf numFmtId="0" fontId="12" fillId="18" borderId="0" xfId="0" applyFont="1" applyFill="1"/>
    <xf numFmtId="0" fontId="0" fillId="18" borderId="0" xfId="0" applyFill="1"/>
    <xf numFmtId="0" fontId="1" fillId="0" borderId="33" xfId="0" applyFont="1" applyBorder="1"/>
    <xf numFmtId="0" fontId="1" fillId="0" borderId="34" xfId="0" applyFont="1" applyBorder="1"/>
    <xf numFmtId="0" fontId="0" fillId="0" borderId="34" xfId="0" applyBorder="1" applyAlignment="1">
      <alignment vertical="center"/>
    </xf>
    <xf numFmtId="0" fontId="2" fillId="17" borderId="4" xfId="0" applyFont="1" applyFill="1" applyBorder="1" applyAlignment="1">
      <alignment vertical="center" wrapText="1"/>
    </xf>
    <xf numFmtId="0" fontId="2" fillId="17" borderId="4" xfId="0" applyFont="1" applyFill="1" applyBorder="1" applyAlignment="1">
      <alignment vertical="center"/>
    </xf>
    <xf numFmtId="0" fontId="0" fillId="17" borderId="4" xfId="0" applyFill="1" applyBorder="1" applyAlignment="1">
      <alignment vertical="center"/>
    </xf>
    <xf numFmtId="0" fontId="0" fillId="0" borderId="4" xfId="0" applyBorder="1" applyAlignment="1">
      <alignment vertical="center" wrapText="1"/>
    </xf>
    <xf numFmtId="0" fontId="0" fillId="17" borderId="9" xfId="0" applyFill="1" applyBorder="1" applyAlignment="1">
      <alignment vertical="center"/>
    </xf>
    <xf numFmtId="0" fontId="3" fillId="13" borderId="13" xfId="0" applyFont="1" applyFill="1" applyBorder="1" applyAlignment="1">
      <alignment vertical="center" wrapText="1"/>
    </xf>
    <xf numFmtId="0" fontId="3" fillId="13" borderId="13" xfId="0" applyFont="1" applyFill="1" applyBorder="1" applyAlignment="1">
      <alignment vertical="center"/>
    </xf>
    <xf numFmtId="0" fontId="0" fillId="13" borderId="14" xfId="0" applyFill="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13" borderId="11" xfId="0" applyFill="1" applyBorder="1" applyAlignment="1">
      <alignment vertical="center"/>
    </xf>
    <xf numFmtId="0" fontId="0" fillId="13" borderId="12" xfId="0" applyFill="1" applyBorder="1" applyAlignment="1">
      <alignment vertical="center"/>
    </xf>
    <xf numFmtId="0" fontId="0" fillId="17" borderId="9" xfId="0" applyFill="1" applyBorder="1" applyAlignment="1">
      <alignment vertical="center" wrapText="1"/>
    </xf>
    <xf numFmtId="0" fontId="2" fillId="19" borderId="4" xfId="0" applyFont="1" applyFill="1" applyBorder="1" applyAlignment="1">
      <alignment vertical="center"/>
    </xf>
    <xf numFmtId="0" fontId="0" fillId="19" borderId="4" xfId="0" applyFill="1" applyBorder="1" applyAlignment="1">
      <alignment vertical="center"/>
    </xf>
    <xf numFmtId="0" fontId="0" fillId="19" borderId="4" xfId="0" applyFill="1" applyBorder="1" applyAlignment="1">
      <alignment vertical="center" wrapText="1"/>
    </xf>
    <xf numFmtId="0" fontId="16" fillId="19" borderId="4" xfId="0" applyFont="1" applyFill="1" applyBorder="1" applyAlignment="1">
      <alignment vertical="center"/>
    </xf>
    <xf numFmtId="0" fontId="11" fillId="7" borderId="2" xfId="0" applyFont="1" applyFill="1" applyBorder="1"/>
    <xf numFmtId="0" fontId="2" fillId="14" borderId="4" xfId="0" applyFont="1" applyFill="1" applyBorder="1" applyAlignment="1">
      <alignment vertical="center"/>
    </xf>
    <xf numFmtId="0" fontId="0" fillId="14" borderId="4" xfId="0" applyFill="1" applyBorder="1" applyAlignment="1">
      <alignment vertical="center"/>
    </xf>
    <xf numFmtId="0" fontId="0" fillId="14" borderId="4" xfId="0" applyFill="1" applyBorder="1" applyAlignment="1">
      <alignment vertical="center" wrapText="1"/>
    </xf>
    <xf numFmtId="0" fontId="0" fillId="0" borderId="1" xfId="0" applyBorder="1" applyAlignment="1">
      <alignment wrapText="1"/>
    </xf>
    <xf numFmtId="0" fontId="0" fillId="0" borderId="35" xfId="0" applyBorder="1" applyAlignment="1">
      <alignment horizontal="center" vertical="center" wrapText="1"/>
    </xf>
    <xf numFmtId="0" fontId="6" fillId="17" borderId="30" xfId="0" applyFont="1" applyFill="1" applyBorder="1" applyAlignment="1">
      <alignment horizontal="center" wrapText="1"/>
    </xf>
    <xf numFmtId="0" fontId="14" fillId="14" borderId="19" xfId="0" applyFont="1" applyFill="1" applyBorder="1" applyAlignment="1">
      <alignment vertical="center" wrapText="1"/>
    </xf>
    <xf numFmtId="0" fontId="25" fillId="13" borderId="11" xfId="0" applyFont="1" applyFill="1" applyBorder="1" applyAlignment="1">
      <alignment vertical="center" wrapText="1"/>
    </xf>
    <xf numFmtId="0" fontId="27" fillId="13" borderId="11" xfId="0" applyFont="1" applyFill="1" applyBorder="1" applyAlignment="1">
      <alignment vertical="center" wrapText="1"/>
    </xf>
    <xf numFmtId="0" fontId="14" fillId="0" borderId="11" xfId="0" applyFont="1" applyBorder="1" applyAlignment="1">
      <alignment vertical="center" wrapText="1"/>
    </xf>
    <xf numFmtId="0" fontId="13" fillId="0" borderId="19" xfId="0" applyFont="1" applyBorder="1" applyAlignment="1">
      <alignment vertical="center" wrapText="1"/>
    </xf>
    <xf numFmtId="0" fontId="0" fillId="14" borderId="25" xfId="0" applyFill="1" applyBorder="1" applyAlignment="1">
      <alignment horizontal="center" vertical="center" wrapText="1"/>
    </xf>
    <xf numFmtId="0" fontId="0" fillId="14" borderId="26" xfId="0" applyFill="1" applyBorder="1" applyAlignment="1">
      <alignment horizontal="center" vertical="center" wrapText="1"/>
    </xf>
    <xf numFmtId="0" fontId="0" fillId="14" borderId="27" xfId="0" applyFill="1" applyBorder="1" applyAlignment="1">
      <alignment horizontal="center" vertical="center" wrapText="1"/>
    </xf>
    <xf numFmtId="0" fontId="0" fillId="0" borderId="23"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6" fillId="17" borderId="9" xfId="0" applyFont="1" applyFill="1" applyBorder="1" applyAlignment="1">
      <alignment horizontal="center" wrapText="1"/>
    </xf>
    <xf numFmtId="0" fontId="6" fillId="17" borderId="30" xfId="0" applyFont="1" applyFill="1" applyBorder="1" applyAlignment="1">
      <alignment horizontal="center" wrapText="1"/>
    </xf>
    <xf numFmtId="0" fontId="0" fillId="13" borderId="12" xfId="0" applyFill="1" applyBorder="1" applyAlignment="1">
      <alignment horizontal="center" vertical="center" wrapText="1"/>
    </xf>
    <xf numFmtId="0" fontId="0" fillId="13" borderId="17" xfId="0" applyFill="1" applyBorder="1" applyAlignment="1">
      <alignment horizontal="center" vertical="center" wrapText="1"/>
    </xf>
    <xf numFmtId="0" fontId="0" fillId="13" borderId="16" xfId="0"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E6D0F0"/>
      <color rgb="FFD09FF3"/>
      <color rgb="FFFFBEB8"/>
      <color rgb="FFFFFFCC"/>
      <color rgb="FFFFCC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92CB1-58A5-4F2C-B251-55905AFF9279}">
  <dimension ref="A1:C28"/>
  <sheetViews>
    <sheetView workbookViewId="0">
      <selection activeCell="G16" sqref="G16"/>
    </sheetView>
  </sheetViews>
  <sheetFormatPr baseColWidth="10" defaultColWidth="8.83203125" defaultRowHeight="15" x14ac:dyDescent="0.2"/>
  <cols>
    <col min="1" max="1" width="40.5" customWidth="1"/>
    <col min="2" max="2" width="29.5" customWidth="1"/>
  </cols>
  <sheetData>
    <row r="1" spans="1:3" ht="16" thickBot="1" x14ac:dyDescent="0.25">
      <c r="A1" s="14" t="s">
        <v>0</v>
      </c>
      <c r="B1" s="1" t="s">
        <v>1</v>
      </c>
    </row>
    <row r="2" spans="1:3" x14ac:dyDescent="0.2">
      <c r="A2" t="s">
        <v>2</v>
      </c>
      <c r="B2" t="s">
        <v>3</v>
      </c>
    </row>
    <row r="3" spans="1:3" x14ac:dyDescent="0.2">
      <c r="A3" t="s">
        <v>4</v>
      </c>
      <c r="B3" s="16" t="s">
        <v>309</v>
      </c>
    </row>
    <row r="4" spans="1:3" x14ac:dyDescent="0.2">
      <c r="A4" s="19" t="s">
        <v>5</v>
      </c>
      <c r="B4" s="16"/>
      <c r="C4" s="31"/>
    </row>
    <row r="5" spans="1:3" x14ac:dyDescent="0.2">
      <c r="A5" t="s">
        <v>6</v>
      </c>
      <c r="B5" s="25"/>
    </row>
    <row r="6" spans="1:3" x14ac:dyDescent="0.2">
      <c r="A6" t="s">
        <v>7</v>
      </c>
      <c r="B6" s="16" t="s">
        <v>304</v>
      </c>
    </row>
    <row r="7" spans="1:3" x14ac:dyDescent="0.2">
      <c r="A7" t="s">
        <v>8</v>
      </c>
      <c r="B7" s="16" t="s">
        <v>305</v>
      </c>
    </row>
    <row r="8" spans="1:3" x14ac:dyDescent="0.2">
      <c r="A8" t="s">
        <v>9</v>
      </c>
      <c r="B8" s="17">
        <v>4</v>
      </c>
    </row>
    <row r="9" spans="1:3" x14ac:dyDescent="0.2">
      <c r="A9" t="s">
        <v>10</v>
      </c>
      <c r="B9" s="18">
        <v>1</v>
      </c>
    </row>
    <row r="10" spans="1:3" x14ac:dyDescent="0.2">
      <c r="A10" t="s">
        <v>11</v>
      </c>
      <c r="B10" s="18">
        <v>0</v>
      </c>
    </row>
    <row r="11" spans="1:3" x14ac:dyDescent="0.2">
      <c r="A11" t="s">
        <v>12</v>
      </c>
      <c r="B11" s="16" t="s">
        <v>306</v>
      </c>
    </row>
    <row r="12" spans="1:3" x14ac:dyDescent="0.2">
      <c r="A12" t="s">
        <v>13</v>
      </c>
      <c r="B12" s="16"/>
    </row>
    <row r="13" spans="1:3" x14ac:dyDescent="0.2">
      <c r="A13" t="s">
        <v>14</v>
      </c>
      <c r="B13" s="16"/>
    </row>
    <row r="14" spans="1:3" x14ac:dyDescent="0.2">
      <c r="A14" t="s">
        <v>15</v>
      </c>
      <c r="B14" s="16" t="s">
        <v>16</v>
      </c>
    </row>
    <row r="15" spans="1:3" ht="17" thickBot="1" x14ac:dyDescent="0.25">
      <c r="A15" t="s">
        <v>17</v>
      </c>
      <c r="B15" s="24" t="s">
        <v>18</v>
      </c>
    </row>
    <row r="16" spans="1:3" ht="16" thickBot="1" x14ac:dyDescent="0.25">
      <c r="A16" s="1" t="s">
        <v>19</v>
      </c>
      <c r="B16" s="16" t="s">
        <v>299</v>
      </c>
    </row>
    <row r="17" spans="1:2" ht="16" thickBot="1" x14ac:dyDescent="0.25">
      <c r="A17" s="1" t="s">
        <v>20</v>
      </c>
      <c r="B17" s="16" t="s">
        <v>21</v>
      </c>
    </row>
    <row r="24" spans="1:2" x14ac:dyDescent="0.2">
      <c r="A24" t="s">
        <v>22</v>
      </c>
    </row>
    <row r="25" spans="1:2" x14ac:dyDescent="0.2">
      <c r="A25" t="s">
        <v>23</v>
      </c>
      <c r="B25" t="str">
        <f>IF(AND(B9=0,B10&gt;0),"barcode only",IF(AND(B9&gt;0,B10=0),"gene only",IF(AND(B9&gt;0,B10&gt;0),"genes+barcodes")))</f>
        <v>gene only</v>
      </c>
    </row>
    <row r="26" spans="1:2" x14ac:dyDescent="0.2">
      <c r="A26" t="s">
        <v>24</v>
      </c>
      <c r="B26" t="str">
        <f>CONCATENATE(B3,"_",B6,"_",B4)</f>
        <v>yyyymmdd_Calibration_</v>
      </c>
    </row>
    <row r="27" spans="1:2" x14ac:dyDescent="0.2">
      <c r="A27" t="s">
        <v>25</v>
      </c>
      <c r="B27">
        <f>CEILING(160*B8,50)</f>
        <v>650</v>
      </c>
    </row>
    <row r="28" spans="1:2" x14ac:dyDescent="0.2">
      <c r="A28" t="s">
        <v>26</v>
      </c>
      <c r="B28">
        <f>CEILING(120*B8,50)</f>
        <v>500</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04486-0786-413E-A2D0-18C228B11B0D}">
  <dimension ref="A1:D125"/>
  <sheetViews>
    <sheetView topLeftCell="A124" zoomScale="117" workbookViewId="0">
      <selection activeCell="B62" sqref="B62"/>
    </sheetView>
  </sheetViews>
  <sheetFormatPr baseColWidth="10" defaultColWidth="8.83203125" defaultRowHeight="15" x14ac:dyDescent="0.2"/>
  <cols>
    <col min="1" max="1" width="23" customWidth="1"/>
    <col min="2" max="2" width="48.83203125" customWidth="1"/>
    <col min="3" max="3" width="11.1640625" customWidth="1"/>
    <col min="4" max="4" width="9.83203125" customWidth="1"/>
    <col min="9" max="9" width="25.5" customWidth="1"/>
  </cols>
  <sheetData>
    <row r="1" spans="1:3" x14ac:dyDescent="0.2">
      <c r="A1" s="2" t="s">
        <v>27</v>
      </c>
      <c r="B1" s="1" t="s">
        <v>1</v>
      </c>
      <c r="C1" s="1"/>
    </row>
    <row r="2" spans="1:3" x14ac:dyDescent="0.2">
      <c r="A2" s="1" t="s">
        <v>28</v>
      </c>
      <c r="B2" s="1" t="str">
        <f>'BARseq "serial number" Data'!B16</f>
        <v>Mara Rue</v>
      </c>
      <c r="C2" s="1"/>
    </row>
    <row r="3" spans="1:3" x14ac:dyDescent="0.2">
      <c r="A3" s="1" t="s">
        <v>29</v>
      </c>
      <c r="B3" s="1" t="str">
        <f>'BARseq "serial number" Data'!B3</f>
        <v>yyyymmdd</v>
      </c>
      <c r="C3" s="1"/>
    </row>
    <row r="4" spans="1:3" x14ac:dyDescent="0.2">
      <c r="A4" s="1" t="s">
        <v>30</v>
      </c>
      <c r="B4" s="26">
        <f>'BARseq "serial number" Data'!B5</f>
        <v>0</v>
      </c>
      <c r="C4" s="1"/>
    </row>
    <row r="5" spans="1:3" x14ac:dyDescent="0.2">
      <c r="A5" s="1" t="s">
        <v>31</v>
      </c>
      <c r="B5" s="12">
        <f>'BARseq "serial number" Data'!B4</f>
        <v>0</v>
      </c>
      <c r="C5" s="1"/>
    </row>
    <row r="6" spans="1:3" x14ac:dyDescent="0.2">
      <c r="A6" s="1" t="s">
        <v>20</v>
      </c>
      <c r="B6" s="12" t="str">
        <f>'BARseq "serial number" Data'!B17</f>
        <v>none</v>
      </c>
      <c r="C6" s="1"/>
    </row>
    <row r="7" spans="1:3" x14ac:dyDescent="0.2">
      <c r="A7" s="1" t="s">
        <v>32</v>
      </c>
      <c r="B7" s="13" t="str">
        <f>'BARseq "serial number" Data'!B7</f>
        <v>Slc17a7-3probe panel</v>
      </c>
      <c r="C7" s="1"/>
    </row>
    <row r="8" spans="1:3" x14ac:dyDescent="0.2">
      <c r="A8" s="1" t="s">
        <v>33</v>
      </c>
      <c r="B8" s="12">
        <f>'BARseq "serial number" Data'!B8</f>
        <v>4</v>
      </c>
      <c r="C8" s="1"/>
    </row>
    <row r="9" spans="1:3" x14ac:dyDescent="0.2">
      <c r="A9" s="1" t="s">
        <v>34</v>
      </c>
      <c r="B9" s="12">
        <f>'BARseq "serial number" Data'!B9</f>
        <v>1</v>
      </c>
      <c r="C9" s="1"/>
    </row>
    <row r="10" spans="1:3" x14ac:dyDescent="0.2">
      <c r="A10" s="1" t="s">
        <v>35</v>
      </c>
      <c r="B10" s="12">
        <f>'BARseq "serial number" Data'!B10</f>
        <v>0</v>
      </c>
      <c r="C10" s="1"/>
    </row>
    <row r="11" spans="1:3" x14ac:dyDescent="0.2">
      <c r="A11" s="1" t="s">
        <v>36</v>
      </c>
      <c r="B11" s="12" t="str">
        <f>'BARseq "serial number" Data'!B25</f>
        <v>gene only</v>
      </c>
      <c r="C11" s="1"/>
    </row>
    <row r="12" spans="1:3" x14ac:dyDescent="0.2">
      <c r="A12" s="1" t="s">
        <v>37</v>
      </c>
      <c r="B12" s="12" t="str">
        <f>'BARseq "serial number" Data'!B11</f>
        <v>scatterd center only</v>
      </c>
      <c r="C12" s="1"/>
    </row>
    <row r="13" spans="1:3" x14ac:dyDescent="0.2">
      <c r="A13" s="1" t="s">
        <v>38</v>
      </c>
      <c r="B13" s="15">
        <f>'BARseq "serial number" Data'!B12</f>
        <v>0</v>
      </c>
      <c r="C13" s="1"/>
    </row>
    <row r="14" spans="1:3" x14ac:dyDescent="0.2">
      <c r="A14" s="1" t="s">
        <v>14</v>
      </c>
      <c r="B14" s="15">
        <f>'BARseq "serial number" Data'!B13</f>
        <v>0</v>
      </c>
      <c r="C14" s="1"/>
    </row>
    <row r="15" spans="1:3" x14ac:dyDescent="0.2">
      <c r="A15" s="1" t="s">
        <v>39</v>
      </c>
      <c r="B15" s="15" t="str">
        <f>'BARseq "serial number" Data'!B14</f>
        <v>imagestorage@10.128.26.83</v>
      </c>
      <c r="C15" s="1"/>
    </row>
    <row r="16" spans="1:3" x14ac:dyDescent="0.2">
      <c r="A16" s="1" t="s">
        <v>17</v>
      </c>
      <c r="B16" s="15" t="str">
        <f>'BARseq "serial number" Data'!B15</f>
        <v>/mnt/imagestorage/</v>
      </c>
      <c r="C16" s="1"/>
    </row>
    <row r="17" spans="1:4" x14ac:dyDescent="0.2">
      <c r="A17" s="1" t="s">
        <v>40</v>
      </c>
      <c r="B17" s="12" t="str">
        <f>'BARseq "serial number" Data'!B6</f>
        <v>Calibration</v>
      </c>
      <c r="C17" s="1"/>
    </row>
    <row r="18" spans="1:4" x14ac:dyDescent="0.2">
      <c r="A18" s="1" t="s">
        <v>41</v>
      </c>
      <c r="B18" s="12" t="str">
        <f>'BARseq "serial number" Data'!B26</f>
        <v>yyyymmdd_Calibration_</v>
      </c>
      <c r="C18" s="1"/>
    </row>
    <row r="19" spans="1:4" x14ac:dyDescent="0.2">
      <c r="A19" s="1" t="s">
        <v>42</v>
      </c>
      <c r="B19" s="12">
        <f>'BARseq "serial number" Data'!B27</f>
        <v>650</v>
      </c>
      <c r="C19" s="1"/>
    </row>
    <row r="20" spans="1:4" x14ac:dyDescent="0.2">
      <c r="A20" s="6" t="s">
        <v>43</v>
      </c>
      <c r="B20" s="37">
        <f>'BARseq "serial number" Data'!B28</f>
        <v>500</v>
      </c>
      <c r="C20" s="33"/>
    </row>
    <row r="21" spans="1:4" x14ac:dyDescent="0.2">
      <c r="A21" s="34" t="s">
        <v>44</v>
      </c>
      <c r="B21" s="35"/>
      <c r="C21" s="36"/>
    </row>
    <row r="22" spans="1:4" x14ac:dyDescent="0.2">
      <c r="B22" s="32"/>
    </row>
    <row r="23" spans="1:4" ht="10.5" customHeight="1" x14ac:dyDescent="0.2">
      <c r="B23" s="32"/>
    </row>
    <row r="24" spans="1:4" ht="30" customHeight="1" x14ac:dyDescent="0.2">
      <c r="A24" s="19" t="s">
        <v>45</v>
      </c>
      <c r="B24" s="19" t="s">
        <v>46</v>
      </c>
      <c r="C24" s="38" t="s">
        <v>47</v>
      </c>
      <c r="D24" s="19" t="s">
        <v>48</v>
      </c>
    </row>
    <row r="25" spans="1:4" ht="21" customHeight="1" thickBot="1" x14ac:dyDescent="0.25">
      <c r="A25" s="39" t="s">
        <v>49</v>
      </c>
      <c r="B25" s="39"/>
      <c r="C25" s="40"/>
      <c r="D25" s="41"/>
    </row>
    <row r="26" spans="1:4" ht="48" x14ac:dyDescent="0.2">
      <c r="A26" s="45" t="s">
        <v>50</v>
      </c>
      <c r="B26" s="45" t="s">
        <v>51</v>
      </c>
      <c r="C26" s="45" t="s">
        <v>52</v>
      </c>
      <c r="D26" s="46"/>
    </row>
    <row r="27" spans="1:4" ht="70" customHeight="1" x14ac:dyDescent="0.2">
      <c r="A27" s="47" t="s">
        <v>53</v>
      </c>
      <c r="B27" s="47" t="s">
        <v>54</v>
      </c>
      <c r="C27" s="47" t="s">
        <v>52</v>
      </c>
      <c r="D27" s="48"/>
    </row>
    <row r="28" spans="1:4" ht="42" customHeight="1" x14ac:dyDescent="0.2">
      <c r="A28" s="49" t="s">
        <v>55</v>
      </c>
      <c r="B28" s="49" t="s">
        <v>56</v>
      </c>
      <c r="C28" s="49" t="s">
        <v>57</v>
      </c>
      <c r="D28" s="50"/>
    </row>
    <row r="29" spans="1:4" ht="65.25" customHeight="1" x14ac:dyDescent="0.2">
      <c r="A29" s="47" t="s">
        <v>58</v>
      </c>
      <c r="B29" s="47" t="s">
        <v>59</v>
      </c>
      <c r="C29" s="47"/>
      <c r="D29" s="48"/>
    </row>
    <row r="30" spans="1:4" ht="16" x14ac:dyDescent="0.2">
      <c r="A30" s="49" t="s">
        <v>60</v>
      </c>
      <c r="B30" s="49" t="s">
        <v>61</v>
      </c>
      <c r="C30" s="49"/>
      <c r="D30" s="50"/>
    </row>
    <row r="31" spans="1:4" ht="48" x14ac:dyDescent="0.2">
      <c r="A31" s="47" t="s">
        <v>62</v>
      </c>
      <c r="B31" s="47" t="s">
        <v>63</v>
      </c>
      <c r="C31" s="47"/>
      <c r="D31" s="48"/>
    </row>
    <row r="32" spans="1:4" ht="46" customHeight="1" x14ac:dyDescent="0.2">
      <c r="A32" s="49" t="s">
        <v>64</v>
      </c>
      <c r="B32" s="49" t="s">
        <v>65</v>
      </c>
      <c r="C32" s="49"/>
      <c r="D32" s="50"/>
    </row>
    <row r="33" spans="1:4" ht="42" customHeight="1" x14ac:dyDescent="0.2">
      <c r="A33" s="47" t="s">
        <v>66</v>
      </c>
      <c r="B33" s="47" t="s">
        <v>67</v>
      </c>
      <c r="C33" s="47"/>
      <c r="D33" s="48"/>
    </row>
    <row r="34" spans="1:4" ht="16" x14ac:dyDescent="0.2">
      <c r="A34" s="49" t="s">
        <v>68</v>
      </c>
      <c r="B34" s="51" t="s">
        <v>69</v>
      </c>
      <c r="C34" s="49"/>
      <c r="D34" s="50"/>
    </row>
    <row r="35" spans="1:4" ht="16" x14ac:dyDescent="0.2">
      <c r="A35" s="47" t="s">
        <v>70</v>
      </c>
      <c r="B35" s="52" t="s">
        <v>71</v>
      </c>
      <c r="C35" s="47"/>
      <c r="D35" s="48"/>
    </row>
    <row r="36" spans="1:4" ht="16" x14ac:dyDescent="0.2">
      <c r="A36" s="49" t="s">
        <v>72</v>
      </c>
      <c r="B36" s="51" t="s">
        <v>71</v>
      </c>
      <c r="C36" s="49"/>
      <c r="D36" s="50"/>
    </row>
    <row r="37" spans="1:4" ht="84.75" customHeight="1" x14ac:dyDescent="0.2">
      <c r="A37" s="47" t="s">
        <v>73</v>
      </c>
      <c r="B37" s="52" t="s">
        <v>74</v>
      </c>
      <c r="C37" s="47"/>
      <c r="D37" s="48"/>
    </row>
    <row r="38" spans="1:4" ht="32" x14ac:dyDescent="0.2">
      <c r="A38" s="49" t="s">
        <v>75</v>
      </c>
      <c r="B38" s="129" t="s">
        <v>298</v>
      </c>
      <c r="C38" s="49"/>
      <c r="D38" s="50"/>
    </row>
    <row r="39" spans="1:4" ht="32" x14ac:dyDescent="0.2">
      <c r="A39" s="47" t="s">
        <v>76</v>
      </c>
      <c r="B39" s="47" t="s">
        <v>77</v>
      </c>
      <c r="C39" s="47"/>
      <c r="D39" s="48"/>
    </row>
    <row r="40" spans="1:4" ht="16" x14ac:dyDescent="0.2">
      <c r="A40" s="144" t="s">
        <v>78</v>
      </c>
      <c r="B40" s="129" t="s">
        <v>295</v>
      </c>
      <c r="C40" s="49">
        <f xml:space="preserve"> 10*(B19/200)</f>
        <v>32.5</v>
      </c>
      <c r="D40" s="50"/>
    </row>
    <row r="41" spans="1:4" ht="24" customHeight="1" x14ac:dyDescent="0.2">
      <c r="A41" s="145"/>
      <c r="B41" s="130" t="s">
        <v>297</v>
      </c>
      <c r="C41" s="49">
        <v>0</v>
      </c>
      <c r="D41" s="50"/>
    </row>
    <row r="42" spans="1:4" ht="27" customHeight="1" x14ac:dyDescent="0.2">
      <c r="A42" s="146"/>
      <c r="B42" s="131" t="s">
        <v>296</v>
      </c>
      <c r="C42" s="47">
        <f>B19-SUM(C40:C41,C43:C48)</f>
        <v>360.75</v>
      </c>
      <c r="D42" s="48"/>
    </row>
    <row r="43" spans="1:4" ht="21" customHeight="1" x14ac:dyDescent="0.2">
      <c r="A43" s="144" t="s">
        <v>79</v>
      </c>
      <c r="B43" s="47" t="s">
        <v>80</v>
      </c>
      <c r="C43" s="47">
        <f xml:space="preserve"> 40*(B19/200)</f>
        <v>130</v>
      </c>
      <c r="D43" s="48"/>
    </row>
    <row r="44" spans="1:4" ht="64" customHeight="1" x14ac:dyDescent="0.2">
      <c r="A44" s="145"/>
      <c r="B44" s="49" t="s">
        <v>81</v>
      </c>
      <c r="C44" s="49">
        <f xml:space="preserve"> 10*(B19/200)</f>
        <v>32.5</v>
      </c>
      <c r="D44" s="50"/>
    </row>
    <row r="45" spans="1:4" ht="16" x14ac:dyDescent="0.2">
      <c r="A45" s="145"/>
      <c r="B45" s="47" t="s">
        <v>82</v>
      </c>
      <c r="C45" s="47">
        <f xml:space="preserve"> 2*(B19/200)</f>
        <v>6.5</v>
      </c>
      <c r="D45" s="48"/>
    </row>
    <row r="46" spans="1:4" ht="16" x14ac:dyDescent="0.2">
      <c r="A46" s="145"/>
      <c r="B46" s="49" t="s">
        <v>83</v>
      </c>
      <c r="C46" s="49">
        <f>5*(B19/200)</f>
        <v>16.25</v>
      </c>
      <c r="D46" s="50"/>
    </row>
    <row r="47" spans="1:4" ht="16" x14ac:dyDescent="0.2">
      <c r="A47" s="145"/>
      <c r="B47" s="47" t="s">
        <v>84</v>
      </c>
      <c r="C47" s="47">
        <f xml:space="preserve"> 20*(B19/200)</f>
        <v>65</v>
      </c>
      <c r="D47" s="48"/>
    </row>
    <row r="48" spans="1:4" ht="16" x14ac:dyDescent="0.2">
      <c r="A48" s="146"/>
      <c r="B48" s="49" t="s">
        <v>85</v>
      </c>
      <c r="C48" s="49">
        <f xml:space="preserve"> 2*(B19/200)</f>
        <v>6.5</v>
      </c>
      <c r="D48" s="50" t="str">
        <f>IF($B$10=0,"SKIP","")</f>
        <v>SKIP</v>
      </c>
    </row>
    <row r="49" spans="1:4" ht="55.5" customHeight="1" x14ac:dyDescent="0.2">
      <c r="A49" s="53" t="s">
        <v>86</v>
      </c>
      <c r="B49" s="53" t="s">
        <v>87</v>
      </c>
      <c r="C49" s="53"/>
      <c r="D49" s="44"/>
    </row>
    <row r="50" spans="1:4" ht="16" customHeight="1" x14ac:dyDescent="0.2">
      <c r="A50" s="54"/>
      <c r="B50" s="54"/>
      <c r="C50" s="54"/>
      <c r="D50" s="54"/>
    </row>
    <row r="51" spans="1:4" ht="26" customHeight="1" x14ac:dyDescent="0.2">
      <c r="A51" s="19" t="s">
        <v>45</v>
      </c>
      <c r="B51" s="19" t="s">
        <v>46</v>
      </c>
      <c r="C51" s="38" t="s">
        <v>47</v>
      </c>
      <c r="D51" s="19" t="s">
        <v>48</v>
      </c>
    </row>
    <row r="52" spans="1:4" ht="17" thickBot="1" x14ac:dyDescent="0.25">
      <c r="A52" s="55" t="s">
        <v>88</v>
      </c>
      <c r="B52" s="55"/>
      <c r="C52" s="56"/>
      <c r="D52" s="57"/>
    </row>
    <row r="53" spans="1:4" ht="32" x14ac:dyDescent="0.2">
      <c r="A53" s="58" t="s">
        <v>89</v>
      </c>
      <c r="B53" s="58" t="s">
        <v>90</v>
      </c>
      <c r="C53" s="59"/>
      <c r="D53" s="60"/>
    </row>
    <row r="54" spans="1:4" ht="29.25" customHeight="1" x14ac:dyDescent="0.2">
      <c r="A54" s="61" t="s">
        <v>91</v>
      </c>
      <c r="B54" s="61"/>
      <c r="C54" s="62"/>
      <c r="D54" s="63"/>
    </row>
    <row r="55" spans="1:4" ht="16" x14ac:dyDescent="0.2">
      <c r="A55" s="64" t="s">
        <v>92</v>
      </c>
      <c r="B55" s="64" t="s">
        <v>93</v>
      </c>
      <c r="C55" s="65"/>
      <c r="D55" s="66"/>
    </row>
    <row r="56" spans="1:4" ht="41" customHeight="1" x14ac:dyDescent="0.2">
      <c r="A56" s="147" t="s">
        <v>94</v>
      </c>
      <c r="B56" s="61" t="s">
        <v>302</v>
      </c>
      <c r="C56" s="62">
        <f xml:space="preserve"> 40*(B20/200)</f>
        <v>100</v>
      </c>
      <c r="D56" s="63"/>
    </row>
    <row r="57" spans="1:4" ht="41" customHeight="1" x14ac:dyDescent="0.2">
      <c r="A57" s="148"/>
      <c r="B57" s="64" t="s">
        <v>92</v>
      </c>
      <c r="C57" s="65">
        <f xml:space="preserve"> 160*(B20/200)</f>
        <v>400</v>
      </c>
      <c r="D57" s="66"/>
    </row>
    <row r="58" spans="1:4" ht="15.75" customHeight="1" x14ac:dyDescent="0.2">
      <c r="A58" s="126" t="s">
        <v>95</v>
      </c>
      <c r="B58" s="128" t="s">
        <v>96</v>
      </c>
      <c r="C58" s="65"/>
      <c r="D58" s="66"/>
    </row>
    <row r="59" spans="1:4" ht="16" x14ac:dyDescent="0.2">
      <c r="A59" s="61" t="s">
        <v>97</v>
      </c>
      <c r="B59" s="61" t="s">
        <v>93</v>
      </c>
      <c r="C59" s="62"/>
      <c r="D59" s="63"/>
    </row>
    <row r="60" spans="1:4" ht="32" x14ac:dyDescent="0.2">
      <c r="A60" s="64" t="s">
        <v>98</v>
      </c>
      <c r="B60" s="64" t="s">
        <v>99</v>
      </c>
      <c r="C60" s="65"/>
      <c r="D60" s="66"/>
    </row>
    <row r="61" spans="1:4" ht="16" x14ac:dyDescent="0.2">
      <c r="A61" s="61" t="s">
        <v>92</v>
      </c>
      <c r="B61" s="61" t="s">
        <v>100</v>
      </c>
      <c r="C61" s="62"/>
      <c r="D61" s="63"/>
    </row>
    <row r="62" spans="1:4" ht="16" x14ac:dyDescent="0.2">
      <c r="A62" s="64" t="s">
        <v>101</v>
      </c>
      <c r="B62" s="64" t="s">
        <v>310</v>
      </c>
      <c r="C62" s="65"/>
      <c r="D62" s="66"/>
    </row>
    <row r="63" spans="1:4" ht="32" customHeight="1" x14ac:dyDescent="0.2">
      <c r="A63" s="147" t="s">
        <v>102</v>
      </c>
      <c r="B63" s="61" t="s">
        <v>103</v>
      </c>
      <c r="C63" s="62"/>
      <c r="D63" s="63" t="str">
        <f t="shared" ref="D63:D71" si="0">IF($B$9=0,"SKIP","")</f>
        <v/>
      </c>
    </row>
    <row r="64" spans="1:4" ht="87" customHeight="1" x14ac:dyDescent="0.2">
      <c r="A64" s="148"/>
      <c r="B64" s="64" t="s">
        <v>307</v>
      </c>
      <c r="C64" s="65" t="str">
        <f>CONCATENATE('BARseq "serial number" Data'!B28/200*115," ul")</f>
        <v>287.5 ul</v>
      </c>
      <c r="D64" s="66">
        <f>'BARseq "serial number" Data'!B28/200</f>
        <v>2.5</v>
      </c>
    </row>
    <row r="65" spans="1:4" ht="48" customHeight="1" x14ac:dyDescent="0.2">
      <c r="A65" s="139" t="s">
        <v>104</v>
      </c>
      <c r="B65" s="64" t="s">
        <v>105</v>
      </c>
      <c r="C65" s="65">
        <f xml:space="preserve"> 20*(B20/200)</f>
        <v>50</v>
      </c>
      <c r="D65" s="66" t="str">
        <f t="shared" si="0"/>
        <v/>
      </c>
    </row>
    <row r="66" spans="1:4" ht="16" x14ac:dyDescent="0.2">
      <c r="A66" s="140"/>
      <c r="B66" s="61" t="s">
        <v>106</v>
      </c>
      <c r="C66" s="62">
        <f xml:space="preserve"> 5*(B20/200)</f>
        <v>12.5</v>
      </c>
      <c r="D66" s="63" t="str">
        <f t="shared" si="0"/>
        <v/>
      </c>
    </row>
    <row r="67" spans="1:4" ht="16" x14ac:dyDescent="0.2">
      <c r="A67" s="140"/>
      <c r="B67" s="64" t="s">
        <v>107</v>
      </c>
      <c r="C67" s="65">
        <f xml:space="preserve"> 40*(B20/200)</f>
        <v>100</v>
      </c>
      <c r="D67" s="66" t="str">
        <f t="shared" si="0"/>
        <v/>
      </c>
    </row>
    <row r="68" spans="1:4" ht="16" x14ac:dyDescent="0.2">
      <c r="A68" s="140"/>
      <c r="B68" s="61" t="s">
        <v>108</v>
      </c>
      <c r="C68" s="62">
        <f xml:space="preserve"> 1*(B20/200)</f>
        <v>2.5</v>
      </c>
      <c r="D68" s="63" t="str">
        <f t="shared" si="0"/>
        <v/>
      </c>
    </row>
    <row r="69" spans="1:4" ht="16" x14ac:dyDescent="0.2">
      <c r="A69" s="140"/>
      <c r="B69" s="64" t="s">
        <v>109</v>
      </c>
      <c r="C69" s="65">
        <f xml:space="preserve"> 5*(B20/200)</f>
        <v>12.5</v>
      </c>
      <c r="D69" s="66" t="str">
        <f t="shared" si="0"/>
        <v/>
      </c>
    </row>
    <row r="70" spans="1:4" ht="16" x14ac:dyDescent="0.2">
      <c r="A70" s="141"/>
      <c r="B70" s="61" t="s">
        <v>110</v>
      </c>
      <c r="C70" s="62">
        <f xml:space="preserve"> 16*(B20/200)</f>
        <v>40</v>
      </c>
      <c r="D70" s="63" t="str">
        <f t="shared" si="0"/>
        <v/>
      </c>
    </row>
    <row r="71" spans="1:4" ht="16" x14ac:dyDescent="0.2">
      <c r="A71" s="64" t="s">
        <v>111</v>
      </c>
      <c r="B71" s="64" t="s">
        <v>112</v>
      </c>
      <c r="C71" s="65"/>
      <c r="D71" s="66" t="str">
        <f t="shared" si="0"/>
        <v/>
      </c>
    </row>
    <row r="72" spans="1:4" ht="54" customHeight="1" x14ac:dyDescent="0.2">
      <c r="A72" s="61" t="s">
        <v>113</v>
      </c>
      <c r="B72" s="61" t="s">
        <v>114</v>
      </c>
      <c r="C72" s="62"/>
      <c r="D72" s="63" t="str">
        <f>IF($B$9=0,"SKIP","")</f>
        <v/>
      </c>
    </row>
    <row r="73" spans="1:4" ht="19" customHeight="1" x14ac:dyDescent="0.2">
      <c r="A73" s="133" t="s">
        <v>115</v>
      </c>
      <c r="B73" s="64"/>
      <c r="C73" s="67"/>
      <c r="D73" s="66" t="str">
        <f t="shared" ref="D73:D85" si="1">IF($B$10=0,"SKIP","")</f>
        <v>SKIP</v>
      </c>
    </row>
    <row r="74" spans="1:4" ht="16" x14ac:dyDescent="0.2">
      <c r="A74" s="134"/>
      <c r="B74" s="61" t="s">
        <v>116</v>
      </c>
      <c r="C74" s="62">
        <f xml:space="preserve"> 95*(B20/200)</f>
        <v>237.5</v>
      </c>
      <c r="D74" s="63" t="str">
        <f t="shared" si="1"/>
        <v>SKIP</v>
      </c>
    </row>
    <row r="75" spans="1:4" ht="16" x14ac:dyDescent="0.2">
      <c r="A75" s="134"/>
      <c r="B75" s="64" t="s">
        <v>117</v>
      </c>
      <c r="C75" s="65">
        <f xml:space="preserve"> 20*(B20/200)</f>
        <v>50</v>
      </c>
      <c r="D75" s="66" t="str">
        <f t="shared" si="1"/>
        <v>SKIP</v>
      </c>
    </row>
    <row r="76" spans="1:4" ht="16" x14ac:dyDescent="0.2">
      <c r="A76" s="134"/>
      <c r="B76" s="132" t="s">
        <v>300</v>
      </c>
      <c r="C76" s="62">
        <f xml:space="preserve"> 0.2*(B20/200)</f>
        <v>0.5</v>
      </c>
      <c r="D76" s="63" t="str">
        <f t="shared" si="1"/>
        <v>SKIP</v>
      </c>
    </row>
    <row r="77" spans="1:4" ht="16" x14ac:dyDescent="0.2">
      <c r="A77" s="134"/>
      <c r="B77" s="64" t="s">
        <v>118</v>
      </c>
      <c r="C77" s="65">
        <f xml:space="preserve"> 1*(B20/200)</f>
        <v>2.5</v>
      </c>
      <c r="D77" s="66" t="str">
        <f t="shared" si="1"/>
        <v>SKIP</v>
      </c>
    </row>
    <row r="78" spans="1:4" ht="16" x14ac:dyDescent="0.2">
      <c r="A78" s="134"/>
      <c r="B78" s="61" t="s">
        <v>119</v>
      </c>
      <c r="C78" s="62">
        <f xml:space="preserve"> 20*(B20/200)</f>
        <v>50</v>
      </c>
      <c r="D78" s="63" t="str">
        <f t="shared" si="1"/>
        <v>SKIP</v>
      </c>
    </row>
    <row r="79" spans="1:4" ht="16" x14ac:dyDescent="0.2">
      <c r="A79" s="134"/>
      <c r="B79" s="64" t="s">
        <v>120</v>
      </c>
      <c r="C79" s="65">
        <f xml:space="preserve"> 5*(B20/200)</f>
        <v>12.5</v>
      </c>
      <c r="D79" s="66" t="str">
        <f t="shared" si="1"/>
        <v>SKIP</v>
      </c>
    </row>
    <row r="80" spans="1:4" ht="16" x14ac:dyDescent="0.2">
      <c r="A80" s="134"/>
      <c r="B80" s="61" t="s">
        <v>121</v>
      </c>
      <c r="C80" s="62">
        <f xml:space="preserve"> 40*(B20/200)</f>
        <v>100</v>
      </c>
      <c r="D80" s="63" t="str">
        <f t="shared" si="1"/>
        <v>SKIP</v>
      </c>
    </row>
    <row r="81" spans="1:4" ht="16" x14ac:dyDescent="0.2">
      <c r="A81" s="134"/>
      <c r="B81" s="64" t="s">
        <v>109</v>
      </c>
      <c r="C81" s="65">
        <f xml:space="preserve"> 5*(B20/200)</f>
        <v>12.5</v>
      </c>
      <c r="D81" s="66" t="str">
        <f t="shared" si="1"/>
        <v>SKIP</v>
      </c>
    </row>
    <row r="82" spans="1:4" ht="16" x14ac:dyDescent="0.2">
      <c r="A82" s="134"/>
      <c r="B82" s="61" t="s">
        <v>122</v>
      </c>
      <c r="C82" s="62">
        <f xml:space="preserve"> 1*(B20/200)</f>
        <v>2.5</v>
      </c>
      <c r="D82" s="63" t="str">
        <f t="shared" si="1"/>
        <v>SKIP</v>
      </c>
    </row>
    <row r="83" spans="1:4" ht="16" x14ac:dyDescent="0.2">
      <c r="A83" s="134"/>
      <c r="B83" s="64" t="s">
        <v>110</v>
      </c>
      <c r="C83" s="65">
        <f xml:space="preserve"> 16*(B20/200)</f>
        <v>40</v>
      </c>
      <c r="D83" s="66" t="str">
        <f t="shared" si="1"/>
        <v>SKIP</v>
      </c>
    </row>
    <row r="84" spans="1:4" ht="48" x14ac:dyDescent="0.2">
      <c r="A84" s="135"/>
      <c r="B84" s="61" t="s">
        <v>123</v>
      </c>
      <c r="C84" s="62">
        <f xml:space="preserve"> 1*(B20/200)</f>
        <v>2.5</v>
      </c>
      <c r="D84" s="63" t="str">
        <f t="shared" si="1"/>
        <v>SKIP</v>
      </c>
    </row>
    <row r="85" spans="1:4" ht="16" x14ac:dyDescent="0.2">
      <c r="A85" s="64" t="s">
        <v>124</v>
      </c>
      <c r="B85" s="64" t="s">
        <v>125</v>
      </c>
      <c r="C85" s="65"/>
      <c r="D85" s="66" t="str">
        <f t="shared" si="1"/>
        <v>SKIP</v>
      </c>
    </row>
    <row r="86" spans="1:4" ht="16" x14ac:dyDescent="0.2">
      <c r="A86" s="61" t="s">
        <v>92</v>
      </c>
      <c r="B86" s="61" t="s">
        <v>126</v>
      </c>
      <c r="C86" s="62"/>
      <c r="D86" s="63" t="str">
        <f>IF(OR($B$9=0,$B$10=0),"SKIP","")</f>
        <v>SKIP</v>
      </c>
    </row>
    <row r="87" spans="1:4" ht="47.25" customHeight="1" x14ac:dyDescent="0.2">
      <c r="A87" s="64" t="s">
        <v>127</v>
      </c>
      <c r="B87" s="64" t="s">
        <v>93</v>
      </c>
      <c r="C87" s="65"/>
      <c r="D87" s="66" t="str">
        <f t="shared" ref="D87:D90" si="2">IF(OR($B$9=0,$B$10=0),"SKIP","")</f>
        <v>SKIP</v>
      </c>
    </row>
    <row r="88" spans="1:4" ht="16" x14ac:dyDescent="0.2">
      <c r="A88" s="147" t="s">
        <v>128</v>
      </c>
      <c r="B88" s="61" t="s">
        <v>129</v>
      </c>
      <c r="C88" s="62"/>
      <c r="D88" s="63" t="str">
        <f t="shared" si="2"/>
        <v>SKIP</v>
      </c>
    </row>
    <row r="89" spans="1:4" ht="16" x14ac:dyDescent="0.2">
      <c r="A89" s="148"/>
      <c r="B89" s="64" t="s">
        <v>130</v>
      </c>
      <c r="C89" s="65"/>
      <c r="D89" s="66" t="str">
        <f t="shared" si="2"/>
        <v>SKIP</v>
      </c>
    </row>
    <row r="90" spans="1:4" ht="16" x14ac:dyDescent="0.2">
      <c r="A90" s="61" t="s">
        <v>131</v>
      </c>
      <c r="B90" s="61" t="s">
        <v>132</v>
      </c>
      <c r="C90" s="62"/>
      <c r="D90" s="63" t="str">
        <f t="shared" si="2"/>
        <v>SKIP</v>
      </c>
    </row>
    <row r="91" spans="1:4" x14ac:dyDescent="0.2">
      <c r="A91" s="136" t="s">
        <v>133</v>
      </c>
      <c r="B91" s="137"/>
      <c r="C91" s="137"/>
      <c r="D91" s="138"/>
    </row>
    <row r="92" spans="1:4" ht="16" x14ac:dyDescent="0.2">
      <c r="A92" s="64" t="s">
        <v>92</v>
      </c>
      <c r="B92" s="64" t="s">
        <v>126</v>
      </c>
      <c r="C92" s="65"/>
      <c r="D92" s="66"/>
    </row>
    <row r="93" spans="1:4" ht="48" customHeight="1" x14ac:dyDescent="0.2">
      <c r="A93" s="139" t="s">
        <v>134</v>
      </c>
      <c r="B93" s="64" t="s">
        <v>135</v>
      </c>
      <c r="C93" s="65">
        <f xml:space="preserve"> 133*(B20/200)</f>
        <v>332.5</v>
      </c>
      <c r="D93" s="66"/>
    </row>
    <row r="94" spans="1:4" ht="16" x14ac:dyDescent="0.2">
      <c r="A94" s="140"/>
      <c r="B94" s="61" t="s">
        <v>119</v>
      </c>
      <c r="C94" s="62">
        <f xml:space="preserve"> 20*(B20/200)</f>
        <v>50</v>
      </c>
      <c r="D94" s="63"/>
    </row>
    <row r="95" spans="1:4" ht="16" x14ac:dyDescent="0.2">
      <c r="A95" s="140"/>
      <c r="B95" s="64" t="s">
        <v>136</v>
      </c>
      <c r="C95" s="65">
        <f xml:space="preserve"> 20*(B20/200)</f>
        <v>50</v>
      </c>
      <c r="D95" s="66"/>
    </row>
    <row r="96" spans="1:4" ht="16" x14ac:dyDescent="0.2">
      <c r="A96" s="140"/>
      <c r="B96" s="61" t="s">
        <v>137</v>
      </c>
      <c r="C96" s="62">
        <f xml:space="preserve"> 0.5*(B20/200)</f>
        <v>1.25</v>
      </c>
      <c r="D96" s="63"/>
    </row>
    <row r="97" spans="1:4" ht="16" x14ac:dyDescent="0.2">
      <c r="A97" s="140"/>
      <c r="B97" s="64" t="s">
        <v>138</v>
      </c>
      <c r="C97" s="65">
        <f xml:space="preserve"> 5*(B20/200)</f>
        <v>12.5</v>
      </c>
      <c r="D97" s="66"/>
    </row>
    <row r="98" spans="1:4" ht="16" x14ac:dyDescent="0.2">
      <c r="A98" s="140"/>
      <c r="B98" s="61" t="s">
        <v>139</v>
      </c>
      <c r="C98" s="62">
        <f xml:space="preserve"> 2*(B20/200)</f>
        <v>5</v>
      </c>
      <c r="D98" s="63"/>
    </row>
    <row r="99" spans="1:4" ht="16" x14ac:dyDescent="0.2">
      <c r="A99" s="141"/>
      <c r="B99" s="64" t="s">
        <v>140</v>
      </c>
      <c r="C99" s="65">
        <f xml:space="preserve"> 20*(B20/200)</f>
        <v>50</v>
      </c>
      <c r="D99" s="66"/>
    </row>
    <row r="100" spans="1:4" ht="16" x14ac:dyDescent="0.2">
      <c r="A100" s="68" t="s">
        <v>124</v>
      </c>
      <c r="B100" s="71" t="s">
        <v>141</v>
      </c>
      <c r="C100" s="69"/>
      <c r="D100" s="70"/>
    </row>
    <row r="101" spans="1:4" x14ac:dyDescent="0.2">
      <c r="A101" s="54"/>
      <c r="B101" s="72"/>
      <c r="C101" s="43"/>
      <c r="D101" s="43"/>
    </row>
    <row r="102" spans="1:4" ht="16" x14ac:dyDescent="0.2">
      <c r="A102" s="19" t="s">
        <v>45</v>
      </c>
      <c r="B102" s="19" t="s">
        <v>46</v>
      </c>
      <c r="C102" s="38" t="s">
        <v>47</v>
      </c>
      <c r="D102" s="19" t="s">
        <v>48</v>
      </c>
    </row>
    <row r="103" spans="1:4" ht="16" x14ac:dyDescent="0.2">
      <c r="A103" s="73" t="s">
        <v>142</v>
      </c>
      <c r="B103" s="73"/>
      <c r="C103" s="74"/>
      <c r="D103" s="75"/>
    </row>
    <row r="104" spans="1:4" ht="32" x14ac:dyDescent="0.2">
      <c r="A104" s="76" t="s">
        <v>89</v>
      </c>
      <c r="B104" s="76" t="s">
        <v>90</v>
      </c>
      <c r="C104" s="77"/>
      <c r="D104" s="77"/>
    </row>
    <row r="105" spans="1:4" ht="16" x14ac:dyDescent="0.2">
      <c r="A105" s="29" t="s">
        <v>92</v>
      </c>
      <c r="B105" s="29" t="s">
        <v>93</v>
      </c>
      <c r="C105" s="78"/>
      <c r="D105" s="78"/>
    </row>
    <row r="106" spans="1:4" ht="64" customHeight="1" x14ac:dyDescent="0.2">
      <c r="A106" s="142" t="s">
        <v>94</v>
      </c>
      <c r="B106" s="79" t="s">
        <v>303</v>
      </c>
      <c r="C106" s="77">
        <f xml:space="preserve"> 40*(B20/200)</f>
        <v>100</v>
      </c>
      <c r="D106" s="77"/>
    </row>
    <row r="107" spans="1:4" ht="16" x14ac:dyDescent="0.2">
      <c r="A107" s="143"/>
      <c r="B107" s="80" t="s">
        <v>92</v>
      </c>
      <c r="C107" s="78">
        <f xml:space="preserve"> 160*(B20/200)</f>
        <v>400</v>
      </c>
      <c r="D107" s="78"/>
    </row>
    <row r="108" spans="1:4" ht="16" x14ac:dyDescent="0.2">
      <c r="A108" s="127" t="s">
        <v>143</v>
      </c>
      <c r="B108" s="80" t="s">
        <v>144</v>
      </c>
      <c r="C108" s="78"/>
      <c r="D108" s="78"/>
    </row>
    <row r="109" spans="1:4" ht="16" x14ac:dyDescent="0.2">
      <c r="A109" s="76" t="s">
        <v>97</v>
      </c>
      <c r="B109" s="76" t="s">
        <v>93</v>
      </c>
      <c r="C109" s="77"/>
      <c r="D109" s="77"/>
    </row>
    <row r="110" spans="1:4" ht="32" x14ac:dyDescent="0.2">
      <c r="A110" s="29" t="s">
        <v>98</v>
      </c>
      <c r="B110" s="29" t="s">
        <v>145</v>
      </c>
      <c r="C110" s="78"/>
      <c r="D110" s="78"/>
    </row>
    <row r="111" spans="1:4" ht="16" x14ac:dyDescent="0.2">
      <c r="A111" s="76" t="s">
        <v>92</v>
      </c>
      <c r="B111" s="76" t="s">
        <v>146</v>
      </c>
      <c r="C111" s="77"/>
      <c r="D111" s="77"/>
    </row>
    <row r="115" spans="1:4" ht="32" x14ac:dyDescent="0.2">
      <c r="A115" s="42" t="s">
        <v>147</v>
      </c>
    </row>
    <row r="116" spans="1:4" ht="96" x14ac:dyDescent="0.2">
      <c r="A116" s="27" t="s">
        <v>148</v>
      </c>
      <c r="B116" s="27"/>
      <c r="C116" s="27" t="s">
        <v>149</v>
      </c>
      <c r="D116" s="27" t="s">
        <v>48</v>
      </c>
    </row>
    <row r="117" spans="1:4" ht="16" x14ac:dyDescent="0.2">
      <c r="A117" s="28" t="s">
        <v>150</v>
      </c>
      <c r="B117" s="28"/>
      <c r="C117" s="29"/>
      <c r="D117" s="29"/>
    </row>
    <row r="118" spans="1:4" ht="16" x14ac:dyDescent="0.2">
      <c r="A118" s="28" t="s">
        <v>151</v>
      </c>
      <c r="B118" s="28"/>
      <c r="C118" s="29"/>
      <c r="D118" s="29"/>
    </row>
    <row r="119" spans="1:4" ht="16" x14ac:dyDescent="0.2">
      <c r="A119" s="28" t="s">
        <v>152</v>
      </c>
      <c r="B119" s="28"/>
      <c r="C119" s="29">
        <f>20*(B$20/200)</f>
        <v>50</v>
      </c>
      <c r="D119" s="29"/>
    </row>
    <row r="120" spans="1:4" ht="16" x14ac:dyDescent="0.2">
      <c r="A120" s="28" t="s">
        <v>116</v>
      </c>
      <c r="B120" s="28"/>
      <c r="C120" s="29">
        <f>(200-20-2)*($B$20/200)</f>
        <v>445</v>
      </c>
      <c r="D120" s="29"/>
    </row>
    <row r="121" spans="1:4" ht="16" x14ac:dyDescent="0.2">
      <c r="A121" s="28" t="s">
        <v>153</v>
      </c>
      <c r="B121" s="28"/>
      <c r="C121" s="29">
        <f>2*(B$20/200)</f>
        <v>5</v>
      </c>
      <c r="D121" s="29"/>
    </row>
    <row r="122" spans="1:4" x14ac:dyDescent="0.2">
      <c r="A122" s="30" t="s">
        <v>154</v>
      </c>
      <c r="B122" s="30"/>
      <c r="C122" s="29"/>
      <c r="D122" s="29"/>
    </row>
    <row r="123" spans="1:4" ht="16" x14ac:dyDescent="0.2">
      <c r="A123" s="28" t="s">
        <v>155</v>
      </c>
      <c r="B123" s="28"/>
      <c r="C123" s="29"/>
      <c r="D123" s="29"/>
    </row>
    <row r="124" spans="1:4" ht="16" x14ac:dyDescent="0.2">
      <c r="A124" s="28" t="s">
        <v>156</v>
      </c>
      <c r="B124" s="28"/>
      <c r="C124" s="29"/>
      <c r="D124" s="29"/>
    </row>
    <row r="125" spans="1:4" ht="32" x14ac:dyDescent="0.2">
      <c r="A125" s="28" t="s">
        <v>157</v>
      </c>
      <c r="B125" s="28"/>
      <c r="C125" s="29"/>
      <c r="D125" s="29"/>
    </row>
  </sheetData>
  <mergeCells count="10">
    <mergeCell ref="A73:A84"/>
    <mergeCell ref="A91:D91"/>
    <mergeCell ref="A93:A99"/>
    <mergeCell ref="A106:A107"/>
    <mergeCell ref="A40:A42"/>
    <mergeCell ref="A43:A48"/>
    <mergeCell ref="A56:A57"/>
    <mergeCell ref="A63:A64"/>
    <mergeCell ref="A65:A70"/>
    <mergeCell ref="A88:A89"/>
  </mergeCells>
  <pageMargins left="0.25" right="0.25" top="0.75" bottom="0.75" header="0.3" footer="0.3"/>
  <pageSetup orientation="portrait" horizontalDpi="4294967293"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7005-B4FD-4ECA-8F77-989B2BD4BEB4}">
  <sheetPr>
    <pageSetUpPr fitToPage="1"/>
  </sheetPr>
  <dimension ref="A1:D146"/>
  <sheetViews>
    <sheetView tabSelected="1" topLeftCell="A24" zoomScaleNormal="100" workbookViewId="0">
      <selection activeCell="B39" sqref="B39"/>
    </sheetView>
  </sheetViews>
  <sheetFormatPr baseColWidth="10" defaultColWidth="8.83203125" defaultRowHeight="15" x14ac:dyDescent="0.2"/>
  <cols>
    <col min="1" max="1" width="40" customWidth="1"/>
    <col min="2" max="2" width="46.5" customWidth="1"/>
    <col min="3" max="3" width="11.83203125" customWidth="1"/>
    <col min="4" max="4" width="8.83203125" customWidth="1"/>
    <col min="5" max="5" width="0.1640625" customWidth="1"/>
  </cols>
  <sheetData>
    <row r="1" spans="1:4" ht="16" thickBot="1" x14ac:dyDescent="0.25">
      <c r="A1" s="1" t="s">
        <v>1</v>
      </c>
      <c r="B1" s="1"/>
    </row>
    <row r="2" spans="1:4" ht="16" thickBot="1" x14ac:dyDescent="0.25">
      <c r="A2" s="1" t="s">
        <v>158</v>
      </c>
      <c r="B2" s="1" t="str">
        <f>'BARseq "serial number" Data'!B16</f>
        <v>Mara Rue</v>
      </c>
    </row>
    <row r="3" spans="1:4" ht="16" thickBot="1" x14ac:dyDescent="0.25">
      <c r="A3" s="1" t="s">
        <v>29</v>
      </c>
      <c r="B3" s="20"/>
    </row>
    <row r="4" spans="1:4" ht="16" thickBot="1" x14ac:dyDescent="0.25">
      <c r="A4" s="1" t="s">
        <v>159</v>
      </c>
      <c r="B4" s="20">
        <f>'BARseq "serial number" Data'!B8</f>
        <v>4</v>
      </c>
    </row>
    <row r="5" spans="1:4" ht="16" thickBot="1" x14ac:dyDescent="0.25">
      <c r="A5" s="1" t="s">
        <v>160</v>
      </c>
      <c r="B5" s="20">
        <f>'BARseq "serial number" Data'!B9</f>
        <v>1</v>
      </c>
    </row>
    <row r="6" spans="1:4" ht="16" thickBot="1" x14ac:dyDescent="0.25">
      <c r="A6" s="1" t="s">
        <v>161</v>
      </c>
      <c r="B6" s="20" t="b">
        <f>'BARseq "serial number" Data'!B9&gt;0</f>
        <v>1</v>
      </c>
    </row>
    <row r="7" spans="1:4" x14ac:dyDescent="0.2">
      <c r="A7" s="33" t="s">
        <v>162</v>
      </c>
      <c r="B7" s="81">
        <f>'BARseq "serial number" Data'!B10</f>
        <v>0</v>
      </c>
    </row>
    <row r="11" spans="1:4" x14ac:dyDescent="0.2">
      <c r="A11" s="83" t="s">
        <v>163</v>
      </c>
      <c r="B11" s="83"/>
      <c r="C11" s="84"/>
      <c r="D11" s="84"/>
    </row>
    <row r="12" spans="1:4" ht="22" x14ac:dyDescent="0.25">
      <c r="A12" s="82" t="s">
        <v>164</v>
      </c>
      <c r="B12" s="82"/>
      <c r="C12" s="85"/>
      <c r="D12" s="85"/>
    </row>
    <row r="13" spans="1:4" ht="16" x14ac:dyDescent="0.2">
      <c r="A13" s="86" t="s">
        <v>165</v>
      </c>
      <c r="B13" s="86" t="s">
        <v>46</v>
      </c>
      <c r="C13" s="87" t="s">
        <v>47</v>
      </c>
      <c r="D13" s="88" t="s">
        <v>48</v>
      </c>
    </row>
    <row r="14" spans="1:4" ht="16" x14ac:dyDescent="0.2">
      <c r="A14" s="89" t="s">
        <v>166</v>
      </c>
      <c r="B14" s="90"/>
      <c r="C14" s="91"/>
      <c r="D14" s="92"/>
    </row>
    <row r="15" spans="1:4" ht="16" x14ac:dyDescent="0.2">
      <c r="A15" s="93" t="s">
        <v>167</v>
      </c>
      <c r="B15" s="93" t="s">
        <v>168</v>
      </c>
      <c r="C15" s="93"/>
      <c r="D15" s="94"/>
    </row>
    <row r="16" spans="1:4" ht="32" customHeight="1" x14ac:dyDescent="0.2">
      <c r="A16" s="91" t="s">
        <v>169</v>
      </c>
      <c r="B16" s="91" t="s">
        <v>170</v>
      </c>
      <c r="C16" s="91" t="str">
        <f>IF(B5&gt;0,CONCATENATE(B4*1.5,"uL each"),"Skip")</f>
        <v>6uL each</v>
      </c>
      <c r="D16" s="92"/>
    </row>
    <row r="17" spans="1:4" ht="16" x14ac:dyDescent="0.2">
      <c r="A17" s="93" t="s">
        <v>171</v>
      </c>
      <c r="B17" s="93" t="s">
        <v>172</v>
      </c>
      <c r="C17" s="93" t="str">
        <f>IF(B5&gt;0,CONCATENATE(B4*1.5,"uL"),"Skip")</f>
        <v>6uL</v>
      </c>
      <c r="D17" s="94"/>
    </row>
    <row r="18" spans="1:4" ht="16" x14ac:dyDescent="0.2">
      <c r="A18" s="91" t="s">
        <v>173</v>
      </c>
      <c r="B18" s="91" t="s">
        <v>174</v>
      </c>
      <c r="C18" s="91" t="str">
        <f>IF(B7&gt;0,CONCATENATE(B4*1.5,"uL each"),"Skip")</f>
        <v>Skip</v>
      </c>
      <c r="D18" s="92"/>
    </row>
    <row r="19" spans="1:4" ht="16" x14ac:dyDescent="0.2">
      <c r="A19" s="93" t="s">
        <v>175</v>
      </c>
      <c r="B19" s="93" t="s">
        <v>176</v>
      </c>
      <c r="C19" s="93" t="str">
        <f>CONCATENATE($B$4,"mL")</f>
        <v>4mL</v>
      </c>
      <c r="D19" s="94"/>
    </row>
    <row r="20" spans="1:4" ht="16" x14ac:dyDescent="0.2">
      <c r="A20" s="91" t="s">
        <v>177</v>
      </c>
      <c r="B20" s="91" t="s">
        <v>178</v>
      </c>
      <c r="C20" s="91" t="str">
        <f>CONCATENATE($B$4,"mL")</f>
        <v>4mL</v>
      </c>
      <c r="D20" s="92"/>
    </row>
    <row r="21" spans="1:4" ht="16" x14ac:dyDescent="0.2">
      <c r="A21" s="93" t="s">
        <v>179</v>
      </c>
      <c r="B21" s="93" t="s">
        <v>180</v>
      </c>
      <c r="C21" s="93" t="str">
        <f>CONCATENATE($B$4*(B5+B7),"mL")</f>
        <v>4mL</v>
      </c>
      <c r="D21" s="94"/>
    </row>
    <row r="22" spans="1:4" ht="16" x14ac:dyDescent="0.2">
      <c r="A22" s="91" t="s">
        <v>181</v>
      </c>
      <c r="B22" s="91" t="s">
        <v>182</v>
      </c>
      <c r="C22" s="91" t="str">
        <f>CONCATENATE(B4*0.25,"uL")</f>
        <v>1uL</v>
      </c>
      <c r="D22" s="92"/>
    </row>
    <row r="23" spans="1:4" x14ac:dyDescent="0.2">
      <c r="A23" s="93"/>
      <c r="B23" s="93"/>
      <c r="C23" s="93"/>
      <c r="D23" s="94"/>
    </row>
    <row r="24" spans="1:4" x14ac:dyDescent="0.2">
      <c r="A24" s="91"/>
      <c r="B24" s="91"/>
      <c r="C24" s="91"/>
      <c r="D24" s="92"/>
    </row>
    <row r="25" spans="1:4" ht="16" x14ac:dyDescent="0.2">
      <c r="A25" s="95" t="s">
        <v>183</v>
      </c>
      <c r="B25" s="96"/>
      <c r="C25" s="93"/>
      <c r="D25" s="94"/>
    </row>
    <row r="26" spans="1:4" ht="16" x14ac:dyDescent="0.2">
      <c r="A26" s="91" t="s">
        <v>184</v>
      </c>
      <c r="B26" s="91"/>
      <c r="C26" s="91"/>
      <c r="D26" s="92"/>
    </row>
    <row r="27" spans="1:4" ht="16" x14ac:dyDescent="0.2">
      <c r="A27" s="93" t="s">
        <v>185</v>
      </c>
      <c r="B27" s="93"/>
      <c r="C27" s="93"/>
      <c r="D27" s="94"/>
    </row>
    <row r="28" spans="1:4" ht="32.25" customHeight="1" x14ac:dyDescent="0.2">
      <c r="A28" s="91" t="s">
        <v>186</v>
      </c>
      <c r="B28" s="91" t="s">
        <v>187</v>
      </c>
      <c r="C28" s="91"/>
      <c r="D28" s="92"/>
    </row>
    <row r="29" spans="1:4" ht="32.25" customHeight="1" x14ac:dyDescent="0.2">
      <c r="A29" s="91" t="s">
        <v>188</v>
      </c>
      <c r="B29" s="91"/>
      <c r="C29" s="91"/>
      <c r="D29" s="92"/>
    </row>
    <row r="30" spans="1:4" ht="48" customHeight="1" x14ac:dyDescent="0.2">
      <c r="A30" s="93" t="s">
        <v>189</v>
      </c>
      <c r="B30" s="93"/>
      <c r="C30" s="93"/>
      <c r="D30" s="94"/>
    </row>
    <row r="31" spans="1:4" ht="16" x14ac:dyDescent="0.2">
      <c r="A31" s="91" t="s">
        <v>190</v>
      </c>
      <c r="B31" s="91" t="s">
        <v>191</v>
      </c>
      <c r="C31" s="91"/>
      <c r="D31" s="92"/>
    </row>
    <row r="32" spans="1:4" ht="32" x14ac:dyDescent="0.2">
      <c r="A32" s="97" t="s">
        <v>192</v>
      </c>
      <c r="B32" s="97" t="s">
        <v>193</v>
      </c>
      <c r="C32" s="97"/>
      <c r="D32" s="98"/>
    </row>
    <row r="34" spans="1:3" ht="21" x14ac:dyDescent="0.25">
      <c r="A34" s="99" t="s">
        <v>194</v>
      </c>
      <c r="B34" s="99"/>
      <c r="C34" s="100"/>
    </row>
    <row r="35" spans="1:3" ht="16" thickBot="1" x14ac:dyDescent="0.25">
      <c r="A35" s="101" t="s">
        <v>45</v>
      </c>
      <c r="B35" s="101" t="s">
        <v>46</v>
      </c>
      <c r="C35" s="102" t="s">
        <v>48</v>
      </c>
    </row>
    <row r="36" spans="1:3" ht="32" x14ac:dyDescent="0.2">
      <c r="A36" s="109" t="s">
        <v>195</v>
      </c>
      <c r="B36" s="110"/>
      <c r="C36" s="111"/>
    </row>
    <row r="37" spans="1:3" x14ac:dyDescent="0.2">
      <c r="A37" s="112" t="s">
        <v>92</v>
      </c>
      <c r="B37" s="112" t="s">
        <v>196</v>
      </c>
      <c r="C37" s="113"/>
    </row>
    <row r="38" spans="1:3" x14ac:dyDescent="0.2">
      <c r="A38" s="114" t="s">
        <v>131</v>
      </c>
      <c r="B38" s="114" t="s">
        <v>196</v>
      </c>
      <c r="C38" s="115"/>
    </row>
    <row r="39" spans="1:3" ht="32" x14ac:dyDescent="0.2">
      <c r="A39" s="47" t="s">
        <v>197</v>
      </c>
      <c r="B39" s="47" t="s">
        <v>308</v>
      </c>
      <c r="C39" s="113"/>
    </row>
    <row r="40" spans="1:3" x14ac:dyDescent="0.2">
      <c r="A40" s="114" t="s">
        <v>124</v>
      </c>
      <c r="B40" s="114" t="s">
        <v>198</v>
      </c>
      <c r="C40" s="115"/>
    </row>
    <row r="41" spans="1:3" x14ac:dyDescent="0.2">
      <c r="A41" s="112" t="s">
        <v>131</v>
      </c>
      <c r="B41" s="112" t="s">
        <v>132</v>
      </c>
      <c r="C41" s="113"/>
    </row>
    <row r="42" spans="1:3" x14ac:dyDescent="0.2">
      <c r="A42" s="114" t="s">
        <v>92</v>
      </c>
      <c r="B42" s="114" t="s">
        <v>100</v>
      </c>
      <c r="C42" s="115"/>
    </row>
    <row r="43" spans="1:3" x14ac:dyDescent="0.2">
      <c r="A43" s="43"/>
      <c r="B43" s="43"/>
      <c r="C43" s="43"/>
    </row>
    <row r="45" spans="1:3" ht="32" x14ac:dyDescent="0.2">
      <c r="A45" s="104" t="s">
        <v>199</v>
      </c>
      <c r="B45" s="105"/>
      <c r="C45" s="106"/>
    </row>
    <row r="46" spans="1:3" x14ac:dyDescent="0.2">
      <c r="A46" s="98" t="s">
        <v>200</v>
      </c>
      <c r="B46" s="98" t="s">
        <v>201</v>
      </c>
      <c r="C46" s="98"/>
    </row>
    <row r="47" spans="1:3" x14ac:dyDescent="0.2">
      <c r="A47" s="106" t="s">
        <v>202</v>
      </c>
      <c r="B47" s="106" t="s">
        <v>93</v>
      </c>
      <c r="C47" s="106"/>
    </row>
    <row r="48" spans="1:3" ht="16" x14ac:dyDescent="0.2">
      <c r="A48" s="107" t="s">
        <v>203</v>
      </c>
      <c r="B48" s="98" t="s">
        <v>201</v>
      </c>
      <c r="C48" s="98"/>
    </row>
    <row r="49" spans="1:3" x14ac:dyDescent="0.2">
      <c r="A49" s="106" t="s">
        <v>202</v>
      </c>
      <c r="B49" s="106" t="s">
        <v>93</v>
      </c>
      <c r="C49" s="106"/>
    </row>
    <row r="50" spans="1:3" x14ac:dyDescent="0.2">
      <c r="A50" s="98" t="s">
        <v>204</v>
      </c>
      <c r="B50" s="98" t="s">
        <v>100</v>
      </c>
      <c r="C50" s="98"/>
    </row>
    <row r="51" spans="1:3" x14ac:dyDescent="0.2">
      <c r="A51" s="106" t="s">
        <v>205</v>
      </c>
      <c r="B51" s="106" t="s">
        <v>206</v>
      </c>
      <c r="C51" s="106"/>
    </row>
    <row r="52" spans="1:3" x14ac:dyDescent="0.2">
      <c r="A52" s="98" t="s">
        <v>202</v>
      </c>
      <c r="B52" s="98" t="s">
        <v>93</v>
      </c>
      <c r="C52" s="98"/>
    </row>
    <row r="53" spans="1:3" x14ac:dyDescent="0.2">
      <c r="A53" s="106" t="s">
        <v>207</v>
      </c>
      <c r="B53" s="106" t="s">
        <v>208</v>
      </c>
      <c r="C53" s="106"/>
    </row>
    <row r="54" spans="1:3" ht="48" x14ac:dyDescent="0.2">
      <c r="A54" s="103" t="s">
        <v>209</v>
      </c>
      <c r="B54" s="107" t="s">
        <v>210</v>
      </c>
      <c r="C54" s="98"/>
    </row>
    <row r="55" spans="1:3" ht="32" x14ac:dyDescent="0.2">
      <c r="A55" s="108" t="s">
        <v>211</v>
      </c>
      <c r="B55" s="116" t="s">
        <v>212</v>
      </c>
      <c r="C55" s="108"/>
    </row>
    <row r="58" spans="1:3" x14ac:dyDescent="0.2">
      <c r="A58" s="117" t="s">
        <v>213</v>
      </c>
      <c r="B58" s="117"/>
      <c r="C58" s="118"/>
    </row>
    <row r="59" spans="1:3" x14ac:dyDescent="0.2">
      <c r="A59" s="98" t="s">
        <v>204</v>
      </c>
      <c r="B59" s="98" t="s">
        <v>100</v>
      </c>
      <c r="C59" s="98"/>
    </row>
    <row r="60" spans="1:3" x14ac:dyDescent="0.2">
      <c r="A60" s="118" t="s">
        <v>214</v>
      </c>
      <c r="B60" s="118" t="s">
        <v>215</v>
      </c>
      <c r="C60" s="118"/>
    </row>
    <row r="61" spans="1:3" ht="67.5" customHeight="1" x14ac:dyDescent="0.2">
      <c r="A61" s="107" t="s">
        <v>216</v>
      </c>
      <c r="B61" s="107" t="s">
        <v>217</v>
      </c>
      <c r="C61" s="98"/>
    </row>
    <row r="62" spans="1:3" x14ac:dyDescent="0.2">
      <c r="A62" s="98" t="s">
        <v>202</v>
      </c>
      <c r="B62" s="98" t="s">
        <v>93</v>
      </c>
      <c r="C62" s="118"/>
    </row>
    <row r="63" spans="1:3" ht="16" x14ac:dyDescent="0.2">
      <c r="A63" s="119" t="s">
        <v>203</v>
      </c>
      <c r="B63" s="120" t="s">
        <v>218</v>
      </c>
      <c r="C63" s="98"/>
    </row>
    <row r="64" spans="1:3" x14ac:dyDescent="0.2">
      <c r="A64" s="98" t="s">
        <v>202</v>
      </c>
      <c r="B64" s="98" t="s">
        <v>93</v>
      </c>
      <c r="C64" s="118"/>
    </row>
    <row r="65" spans="1:3" x14ac:dyDescent="0.2">
      <c r="A65" s="118" t="s">
        <v>204</v>
      </c>
      <c r="B65" s="118" t="s">
        <v>100</v>
      </c>
      <c r="C65" s="98"/>
    </row>
    <row r="66" spans="1:3" x14ac:dyDescent="0.2">
      <c r="A66" s="98" t="s">
        <v>219</v>
      </c>
      <c r="B66" s="98" t="s">
        <v>220</v>
      </c>
      <c r="C66" s="118"/>
    </row>
    <row r="67" spans="1:3" x14ac:dyDescent="0.2">
      <c r="A67" s="118" t="s">
        <v>221</v>
      </c>
      <c r="B67" s="118" t="s">
        <v>93</v>
      </c>
      <c r="C67" s="98"/>
    </row>
    <row r="68" spans="1:3" x14ac:dyDescent="0.2">
      <c r="A68" s="98" t="s">
        <v>222</v>
      </c>
      <c r="B68" s="98" t="s">
        <v>223</v>
      </c>
      <c r="C68" s="118"/>
    </row>
    <row r="69" spans="1:3" ht="63" customHeight="1" x14ac:dyDescent="0.2">
      <c r="A69" s="119" t="s">
        <v>224</v>
      </c>
      <c r="B69" s="119" t="s">
        <v>225</v>
      </c>
      <c r="C69" s="98"/>
    </row>
    <row r="70" spans="1:3" x14ac:dyDescent="0.2">
      <c r="A70" s="98" t="s">
        <v>211</v>
      </c>
      <c r="B70" s="98" t="s">
        <v>226</v>
      </c>
      <c r="C70" s="118"/>
    </row>
    <row r="71" spans="1:3" x14ac:dyDescent="0.2">
      <c r="A71" s="43"/>
      <c r="B71" s="43"/>
      <c r="C71" s="43"/>
    </row>
    <row r="72" spans="1:3" x14ac:dyDescent="0.2">
      <c r="A72" s="43"/>
      <c r="B72" s="43"/>
      <c r="C72" s="43"/>
    </row>
    <row r="73" spans="1:3" x14ac:dyDescent="0.2">
      <c r="A73" s="122" t="s">
        <v>227</v>
      </c>
      <c r="B73" s="122"/>
      <c r="C73" s="123"/>
    </row>
    <row r="74" spans="1:3" ht="64" x14ac:dyDescent="0.2">
      <c r="A74" s="107" t="s">
        <v>228</v>
      </c>
      <c r="B74" s="107" t="s">
        <v>229</v>
      </c>
      <c r="C74" s="98"/>
    </row>
    <row r="75" spans="1:3" ht="16" x14ac:dyDescent="0.2">
      <c r="A75" s="124" t="s">
        <v>230</v>
      </c>
      <c r="B75" s="124" t="s">
        <v>93</v>
      </c>
      <c r="C75" s="123"/>
    </row>
    <row r="76" spans="1:3" ht="32" x14ac:dyDescent="0.2">
      <c r="A76" s="107" t="s">
        <v>231</v>
      </c>
      <c r="B76" s="107" t="s">
        <v>232</v>
      </c>
      <c r="C76" s="98"/>
    </row>
    <row r="77" spans="1:3" ht="16" x14ac:dyDescent="0.2">
      <c r="A77" s="107" t="s">
        <v>233</v>
      </c>
      <c r="B77" s="107" t="s">
        <v>301</v>
      </c>
      <c r="C77" s="123"/>
    </row>
    <row r="78" spans="1:3" ht="32" x14ac:dyDescent="0.2">
      <c r="A78" s="123" t="s">
        <v>234</v>
      </c>
      <c r="B78" s="124" t="s">
        <v>235</v>
      </c>
      <c r="C78" s="98"/>
    </row>
    <row r="79" spans="1:3" x14ac:dyDescent="0.2">
      <c r="A79" s="98" t="s">
        <v>236</v>
      </c>
      <c r="B79" s="98" t="s">
        <v>93</v>
      </c>
      <c r="C79" s="123"/>
    </row>
    <row r="80" spans="1:3" x14ac:dyDescent="0.2">
      <c r="A80" s="123" t="s">
        <v>237</v>
      </c>
      <c r="B80" s="123" t="s">
        <v>238</v>
      </c>
      <c r="C80" s="98"/>
    </row>
    <row r="81" spans="1:3" x14ac:dyDescent="0.2">
      <c r="A81" s="98" t="s">
        <v>239</v>
      </c>
      <c r="B81" s="98"/>
      <c r="C81" s="123"/>
    </row>
    <row r="82" spans="1:3" x14ac:dyDescent="0.2">
      <c r="A82" s="123" t="s">
        <v>240</v>
      </c>
      <c r="B82" s="123"/>
      <c r="C82" s="98"/>
    </row>
    <row r="83" spans="1:3" x14ac:dyDescent="0.2">
      <c r="A83" s="43"/>
      <c r="B83" s="43"/>
      <c r="C83" s="43"/>
    </row>
    <row r="86" spans="1:3" ht="78" customHeight="1" x14ac:dyDescent="0.2"/>
    <row r="87" spans="1:3" ht="66" customHeight="1" thickBot="1" x14ac:dyDescent="0.3">
      <c r="A87" s="121" t="s">
        <v>241</v>
      </c>
      <c r="B87" s="5"/>
    </row>
    <row r="88" spans="1:3" ht="65" thickBot="1" x14ac:dyDescent="0.25">
      <c r="A88" s="11" t="s">
        <v>242</v>
      </c>
      <c r="B88" s="1"/>
    </row>
    <row r="89" spans="1:3" ht="17" thickBot="1" x14ac:dyDescent="0.25">
      <c r="A89" s="11" t="s">
        <v>243</v>
      </c>
      <c r="B89" s="1"/>
    </row>
    <row r="90" spans="1:3" ht="17" thickBot="1" x14ac:dyDescent="0.25">
      <c r="A90" s="11" t="s">
        <v>244</v>
      </c>
      <c r="B90" s="1" t="str">
        <f>CONCATENATE("Folder name is: ",'BARseq "serial number" Data'!B26)</f>
        <v>Folder name is: yyyymmdd_Calibration_</v>
      </c>
    </row>
    <row r="91" spans="1:3" ht="17" thickBot="1" x14ac:dyDescent="0.25">
      <c r="A91" s="11" t="s">
        <v>245</v>
      </c>
    </row>
    <row r="92" spans="1:3" ht="16" thickBot="1" x14ac:dyDescent="0.25"/>
    <row r="93" spans="1:3" ht="17" thickBot="1" x14ac:dyDescent="0.25">
      <c r="A93" s="10" t="s">
        <v>246</v>
      </c>
      <c r="B93" s="1"/>
    </row>
    <row r="94" spans="1:3" ht="81" thickBot="1" x14ac:dyDescent="0.25">
      <c r="A94" s="9" t="s">
        <v>247</v>
      </c>
      <c r="B94" s="1" t="s">
        <v>248</v>
      </c>
    </row>
    <row r="95" spans="1:3" ht="65" thickBot="1" x14ac:dyDescent="0.25">
      <c r="A95" s="9" t="s">
        <v>249</v>
      </c>
      <c r="B95" s="1"/>
    </row>
    <row r="96" spans="1:3" ht="17" thickBot="1" x14ac:dyDescent="0.25">
      <c r="A96" s="9" t="s">
        <v>250</v>
      </c>
      <c r="B96" s="1" t="s">
        <v>251</v>
      </c>
    </row>
    <row r="97" spans="1:2" ht="17" thickBot="1" x14ac:dyDescent="0.25">
      <c r="A97" s="9" t="s">
        <v>252</v>
      </c>
      <c r="B97" s="1"/>
    </row>
    <row r="98" spans="1:2" ht="80.25" customHeight="1" thickBot="1" x14ac:dyDescent="0.25">
      <c r="A98" s="9" t="s">
        <v>253</v>
      </c>
      <c r="B98" s="1"/>
    </row>
    <row r="99" spans="1:2" ht="33" thickBot="1" x14ac:dyDescent="0.25">
      <c r="A99" s="9" t="s">
        <v>254</v>
      </c>
      <c r="B99" s="1"/>
    </row>
    <row r="100" spans="1:2" ht="33" thickBot="1" x14ac:dyDescent="0.25">
      <c r="A100" s="9" t="s">
        <v>255</v>
      </c>
      <c r="B100" s="1"/>
    </row>
    <row r="101" spans="1:2" ht="33" thickBot="1" x14ac:dyDescent="0.25">
      <c r="A101" s="9" t="s">
        <v>256</v>
      </c>
      <c r="B101" s="1"/>
    </row>
    <row r="102" spans="1:2" ht="33" thickBot="1" x14ac:dyDescent="0.25">
      <c r="A102" s="9" t="s">
        <v>257</v>
      </c>
      <c r="B102" s="125" t="s">
        <v>258</v>
      </c>
    </row>
    <row r="103" spans="1:2" ht="17" thickBot="1" x14ac:dyDescent="0.25">
      <c r="A103" s="9" t="s">
        <v>259</v>
      </c>
      <c r="B103" s="125"/>
    </row>
    <row r="104" spans="1:2" ht="99.75" customHeight="1" thickBot="1" x14ac:dyDescent="0.25">
      <c r="A104" s="9" t="s">
        <v>260</v>
      </c>
      <c r="B104" s="1"/>
    </row>
    <row r="105" spans="1:2" ht="33" thickBot="1" x14ac:dyDescent="0.25">
      <c r="A105" s="9" t="s">
        <v>261</v>
      </c>
      <c r="B105" s="1"/>
    </row>
    <row r="106" spans="1:2" ht="33" thickBot="1" x14ac:dyDescent="0.25">
      <c r="A106" s="9" t="s">
        <v>262</v>
      </c>
      <c r="B106" s="1"/>
    </row>
    <row r="107" spans="1:2" ht="33" thickBot="1" x14ac:dyDescent="0.25">
      <c r="A107" s="9" t="s">
        <v>263</v>
      </c>
      <c r="B107" s="1"/>
    </row>
    <row r="108" spans="1:2" ht="17" thickBot="1" x14ac:dyDescent="0.25">
      <c r="A108" s="9" t="s">
        <v>264</v>
      </c>
      <c r="B108" s="1"/>
    </row>
    <row r="109" spans="1:2" ht="33" thickBot="1" x14ac:dyDescent="0.25">
      <c r="A109" s="9" t="s">
        <v>265</v>
      </c>
      <c r="B109" s="1"/>
    </row>
    <row r="110" spans="1:2" ht="17" thickBot="1" x14ac:dyDescent="0.25">
      <c r="A110" s="8" t="s">
        <v>266</v>
      </c>
      <c r="B110" s="1"/>
    </row>
    <row r="111" spans="1:2" ht="17" thickBot="1" x14ac:dyDescent="0.25">
      <c r="A111" s="3" t="s">
        <v>267</v>
      </c>
      <c r="B111" s="1"/>
    </row>
    <row r="112" spans="1:2" ht="17" thickBot="1" x14ac:dyDescent="0.25">
      <c r="A112" s="3" t="s">
        <v>250</v>
      </c>
      <c r="B112" s="1"/>
    </row>
    <row r="113" spans="1:2" ht="17" thickBot="1" x14ac:dyDescent="0.25">
      <c r="A113" s="3" t="s">
        <v>252</v>
      </c>
      <c r="B113" s="1"/>
    </row>
    <row r="114" spans="1:2" ht="17" thickBot="1" x14ac:dyDescent="0.25">
      <c r="A114" s="3" t="s">
        <v>268</v>
      </c>
      <c r="B114" s="1"/>
    </row>
    <row r="115" spans="1:2" ht="49" thickBot="1" x14ac:dyDescent="0.25">
      <c r="A115" s="3" t="s">
        <v>269</v>
      </c>
      <c r="B115" s="1"/>
    </row>
    <row r="116" spans="1:2" ht="17" thickBot="1" x14ac:dyDescent="0.25">
      <c r="A116" s="21" t="s">
        <v>270</v>
      </c>
      <c r="B116" s="1"/>
    </row>
    <row r="117" spans="1:2" ht="33" thickBot="1" x14ac:dyDescent="0.25">
      <c r="A117" s="3" t="s">
        <v>271</v>
      </c>
      <c r="B117" s="1"/>
    </row>
    <row r="118" spans="1:2" ht="17" thickBot="1" x14ac:dyDescent="0.25">
      <c r="A118" s="3" t="s">
        <v>272</v>
      </c>
      <c r="B118" s="1"/>
    </row>
    <row r="119" spans="1:2" ht="33" thickBot="1" x14ac:dyDescent="0.25">
      <c r="A119" s="3" t="s">
        <v>257</v>
      </c>
      <c r="B119" s="1"/>
    </row>
    <row r="120" spans="1:2" ht="65" thickBot="1" x14ac:dyDescent="0.25">
      <c r="A120" s="3" t="s">
        <v>273</v>
      </c>
      <c r="B120" s="1"/>
    </row>
    <row r="121" spans="1:2" ht="17" thickBot="1" x14ac:dyDescent="0.25">
      <c r="A121" s="3" t="s">
        <v>259</v>
      </c>
      <c r="B121" s="1"/>
    </row>
    <row r="122" spans="1:2" ht="17" thickBot="1" x14ac:dyDescent="0.25">
      <c r="A122" s="3" t="s">
        <v>274</v>
      </c>
      <c r="B122" s="1"/>
    </row>
    <row r="123" spans="1:2" ht="33" thickBot="1" x14ac:dyDescent="0.25">
      <c r="A123" s="3" t="s">
        <v>275</v>
      </c>
      <c r="B123" s="1"/>
    </row>
    <row r="124" spans="1:2" ht="33" thickBot="1" x14ac:dyDescent="0.25">
      <c r="A124" s="3" t="s">
        <v>276</v>
      </c>
      <c r="B124" s="1"/>
    </row>
    <row r="125" spans="1:2" ht="33" thickBot="1" x14ac:dyDescent="0.25">
      <c r="A125" s="3" t="s">
        <v>277</v>
      </c>
      <c r="B125" s="1"/>
    </row>
    <row r="126" spans="1:2" ht="17" thickBot="1" x14ac:dyDescent="0.25">
      <c r="A126" s="3" t="s">
        <v>278</v>
      </c>
      <c r="B126" s="1"/>
    </row>
    <row r="127" spans="1:2" ht="33" thickBot="1" x14ac:dyDescent="0.25">
      <c r="A127" s="3" t="s">
        <v>279</v>
      </c>
      <c r="B127" s="1"/>
    </row>
    <row r="128" spans="1:2" ht="17" thickBot="1" x14ac:dyDescent="0.25">
      <c r="A128" s="7" t="s">
        <v>280</v>
      </c>
      <c r="B128" s="1"/>
    </row>
    <row r="129" spans="1:2" ht="17" thickBot="1" x14ac:dyDescent="0.25">
      <c r="A129" s="4" t="s">
        <v>267</v>
      </c>
      <c r="B129" s="1"/>
    </row>
    <row r="130" spans="1:2" ht="17" thickBot="1" x14ac:dyDescent="0.25">
      <c r="A130" s="4" t="s">
        <v>281</v>
      </c>
      <c r="B130" s="1"/>
    </row>
    <row r="131" spans="1:2" ht="17" thickBot="1" x14ac:dyDescent="0.25">
      <c r="A131" s="4" t="s">
        <v>282</v>
      </c>
      <c r="B131" s="1"/>
    </row>
    <row r="132" spans="1:2" ht="17" thickBot="1" x14ac:dyDescent="0.25">
      <c r="A132" s="4" t="s">
        <v>283</v>
      </c>
      <c r="B132" s="1"/>
    </row>
    <row r="133" spans="1:2" ht="49" thickBot="1" x14ac:dyDescent="0.25">
      <c r="A133" s="4" t="s">
        <v>284</v>
      </c>
      <c r="B133" s="1"/>
    </row>
    <row r="134" spans="1:2" ht="17" thickBot="1" x14ac:dyDescent="0.25">
      <c r="A134" s="22" t="s">
        <v>285</v>
      </c>
      <c r="B134" s="1"/>
    </row>
    <row r="135" spans="1:2" ht="33" thickBot="1" x14ac:dyDescent="0.25">
      <c r="A135" s="4" t="s">
        <v>286</v>
      </c>
      <c r="B135" s="1"/>
    </row>
    <row r="136" spans="1:2" ht="49" thickBot="1" x14ac:dyDescent="0.25">
      <c r="A136" s="4" t="s">
        <v>287</v>
      </c>
      <c r="B136" s="1"/>
    </row>
    <row r="137" spans="1:2" ht="65" thickBot="1" x14ac:dyDescent="0.25">
      <c r="A137" s="4" t="s">
        <v>288</v>
      </c>
      <c r="B137" s="1"/>
    </row>
    <row r="138" spans="1:2" ht="81" thickBot="1" x14ac:dyDescent="0.25">
      <c r="A138" s="4" t="s">
        <v>289</v>
      </c>
      <c r="B138" s="1"/>
    </row>
    <row r="139" spans="1:2" ht="49" thickBot="1" x14ac:dyDescent="0.25">
      <c r="A139" s="4" t="s">
        <v>290</v>
      </c>
      <c r="B139" s="1"/>
    </row>
    <row r="140" spans="1:2" ht="17" thickBot="1" x14ac:dyDescent="0.25">
      <c r="A140" s="4" t="s">
        <v>291</v>
      </c>
      <c r="B140" s="1"/>
    </row>
    <row r="141" spans="1:2" ht="17" thickBot="1" x14ac:dyDescent="0.25">
      <c r="A141" s="4" t="s">
        <v>292</v>
      </c>
      <c r="B141" s="1"/>
    </row>
    <row r="142" spans="1:2" ht="33" thickBot="1" x14ac:dyDescent="0.25">
      <c r="A142" s="4" t="s">
        <v>293</v>
      </c>
      <c r="B142" s="1"/>
    </row>
    <row r="143" spans="1:2" ht="17" thickBot="1" x14ac:dyDescent="0.25">
      <c r="A143" s="4" t="s">
        <v>278</v>
      </c>
      <c r="B143" s="1"/>
    </row>
    <row r="144" spans="1:2" ht="49" thickBot="1" x14ac:dyDescent="0.25">
      <c r="A144" s="4" t="s">
        <v>294</v>
      </c>
      <c r="B144" s="1"/>
    </row>
    <row r="145" spans="1:1" x14ac:dyDescent="0.2">
      <c r="A145" s="23"/>
    </row>
    <row r="146" spans="1:1" x14ac:dyDescent="0.2">
      <c r="A146" s="23"/>
    </row>
  </sheetData>
  <pageMargins left="0.25" right="0.25" top="0.75" bottom="0.75" header="0.3" footer="0.3"/>
  <pageSetup scale="89" fitToHeight="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1278d94-5bd9-4bdb-b267-5301cfcc9b3e" xsi:nil="true"/>
    <lcf76f155ced4ddcb4097134ff3c332f xmlns="9b58a2a9-01f4-494f-8dd5-d2de8406505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FA6B72C91234649829D9D5EFD758DB3" ma:contentTypeVersion="19" ma:contentTypeDescription="Create a new document." ma:contentTypeScope="" ma:versionID="f2aadc03d86fc02dbcc92d9f843edaf4">
  <xsd:schema xmlns:xsd="http://www.w3.org/2001/XMLSchema" xmlns:xs="http://www.w3.org/2001/XMLSchema" xmlns:p="http://schemas.microsoft.com/office/2006/metadata/properties" xmlns:ns1="http://schemas.microsoft.com/sharepoint/v3" xmlns:ns2="9b58a2a9-01f4-494f-8dd5-d2de8406505e" xmlns:ns3="f1278d94-5bd9-4bdb-b267-5301cfcc9b3e" targetNamespace="http://schemas.microsoft.com/office/2006/metadata/properties" ma:root="true" ma:fieldsID="011e091d502a192a8318da15740258f1" ns1:_="" ns2:_="" ns3:_="">
    <xsd:import namespace="http://schemas.microsoft.com/sharepoint/v3"/>
    <xsd:import namespace="9b58a2a9-01f4-494f-8dd5-d2de8406505e"/>
    <xsd:import namespace="f1278d94-5bd9-4bdb-b267-5301cfcc9b3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3:SharedWithUsers" minOccurs="0"/>
                <xsd:element ref="ns3:SharedWithDetails"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58a2a9-01f4-494f-8dd5-d2de840650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a91012f-191a-4297-80da-223551dc3c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278d94-5bd9-4bdb-b267-5301cfcc9b3e"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520303c7-6347-4452-9434-9ce696ce9fe7}" ma:internalName="TaxCatchAll" ma:showField="CatchAllData" ma:web="f1278d94-5bd9-4bdb-b267-5301cfcc9b3e">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B4EC63-4B94-4127-BF3D-E3317D554F2F}">
  <ds:schemaRefs>
    <ds:schemaRef ds:uri="http://purl.org/dc/dcmitype/"/>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f1278d94-5bd9-4bdb-b267-5301cfcc9b3e"/>
    <ds:schemaRef ds:uri="http://purl.org/dc/terms/"/>
    <ds:schemaRef ds:uri="http://schemas.microsoft.com/sharepoint/v3"/>
    <ds:schemaRef ds:uri="http://schemas.openxmlformats.org/package/2006/metadata/core-properties"/>
    <ds:schemaRef ds:uri="9b58a2a9-01f4-494f-8dd5-d2de8406505e"/>
    <ds:schemaRef ds:uri="http://purl.org/dc/elements/1.1/"/>
  </ds:schemaRefs>
</ds:datastoreItem>
</file>

<file path=customXml/itemProps2.xml><?xml version="1.0" encoding="utf-8"?>
<ds:datastoreItem xmlns:ds="http://schemas.openxmlformats.org/officeDocument/2006/customXml" ds:itemID="{35F1F291-317E-43F8-A1D4-F52EEEA9E9F1}">
  <ds:schemaRefs>
    <ds:schemaRef ds:uri="http://schemas.microsoft.com/sharepoint/v3/contenttype/forms"/>
  </ds:schemaRefs>
</ds:datastoreItem>
</file>

<file path=customXml/itemProps3.xml><?xml version="1.0" encoding="utf-8"?>
<ds:datastoreItem xmlns:ds="http://schemas.openxmlformats.org/officeDocument/2006/customXml" ds:itemID="{EE2A4877-A0A5-4246-8BDF-AD70B2C295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b58a2a9-01f4-494f-8dd5-d2de8406505e"/>
    <ds:schemaRef ds:uri="f1278d94-5bd9-4bdb-b267-5301cfcc9b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BARseq "serial number" Data</vt:lpstr>
      <vt:lpstr>Library Prep</vt:lpstr>
      <vt:lpstr>Sequencing Protocol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Erica Bulzomi</dc:creator>
  <cp:keywords/>
  <dc:description/>
  <cp:lastModifiedBy>Mara Rue</cp:lastModifiedBy>
  <cp:revision/>
  <cp:lastPrinted>2023-01-17T19:27:41Z</cp:lastPrinted>
  <dcterms:created xsi:type="dcterms:W3CDTF">2021-06-08T17:54:46Z</dcterms:created>
  <dcterms:modified xsi:type="dcterms:W3CDTF">2024-03-01T16:38:39Z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0x010100FFA6B72C91234649829D9D5EFD758DB3</vt:lpwstr>
  </property>
  <property fmtid="{D5CDD505-2E9C-101B-9397-08002B2CF9AE}" pid="3" name="MediaServiceImageTags">
    <vt:lpwstr/>
  </property>
</Properties>
</file>